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6485" windowHeight="7755" tabRatio="637"/>
  </bookViews>
  <sheets>
    <sheet name="Balance " sheetId="1" r:id="rId1"/>
    <sheet name="P&amp;L" sheetId="3" r:id="rId2"/>
    <sheet name="SORIE" sheetId="5" r:id="rId3"/>
    <sheet name="ECPN" sheetId="4" r:id="rId4"/>
    <sheet name="EFE" sheetId="6" r:id="rId5"/>
  </sheets>
  <definedNames>
    <definedName name="_xlnm.Print_Area" localSheetId="0">'Balance '!$A$1:$I$53</definedName>
    <definedName name="_xlnm.Print_Area" localSheetId="3">ECPN!$A$1:$N$32</definedName>
    <definedName name="_xlnm.Print_Area" localSheetId="4">EFE!$B$1:$F$69</definedName>
    <definedName name="_xlnm.Print_Area" localSheetId="1">'P&amp;L'!$A$1:$E$58</definedName>
    <definedName name="_xlnm.Print_Area" localSheetId="2">SORIE!$A$1:$I$23</definedName>
    <definedName name="AS2DocOpenMode" hidden="1">"AS2DocumentEdit"</definedName>
    <definedName name="base" localSheetId="3" hidden="1">{#N/A,#N/A,FALSE,"Aging Summary";#N/A,#N/A,FALSE,"Ratio Analysis";#N/A,#N/A,FALSE,"Test 120 Day Accts";#N/A,#N/A,FALSE,"Tickmarks"}</definedName>
    <definedName name="base" localSheetId="4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EPMWorkbookOptions_3" hidden="1">"PCLeGkEDI4TifazjPgow6SAgVOsR8hZf0Zdf5ItJXn+1LH7ROmeo3zs+Ofnyqxdvvj/+3svjV6cv3nx7l3598OneDg2817oH79tFXmf1dH7tGqXEUo+WRfnZR229Jo6523/rabHIl2DY27/1+O43OOSvnp69efPq+Ox5OOo3vz/Y4f+/46Zxnr35fbpjfv3lyf9/h/zs+ZffDQf87OHD//8O9+zFm9NXJ192pvjLN8fPzTf/vx36q5dvTr56"</definedName>
    <definedName name="EPMWorkbookOptions_4" hidden="1">"RYM+AYfT/06/evX/39F+cXr8+qtXp69lqL/Pm6f/Xxnqhm+8L75dzGb50nbcdDrwmzob23SReD2vriyMk6qs6iOg+/hu5ItNrzIxI29GiMwvkvVu83fts+yyqouW8GJHQl7ufXeL958VddN6CMS/7wCyWA4T6Lat4jxwpJ7D47uxLzfBEIqTY3p/Z/fewa4HIDYX/O6X9Syvj3Ye35VfotCbVZldv6yrVV631xFGpkbPs6Z9nZfkb+YzEZfY"</definedName>
    <definedName name="EPMWorkbookOptions_5" hidden="1">"aG8QR23yDbtSCvVriai++zUEVd/coJm0xTdHkJPTpy9u5XEo2P//U2T30/29HxHEI8je/o9kJiDIp/8/UCKP795G+3rG4GfPcNn47+vbrp2d/YOdndubrt3/l5uuDw6JFfT/K1nvm6bK2YuXX735EVG6rPIjsnTIsufI8v95A///HvX95uyL06+vuN876Nj7f7fmBjU63tPOzsF49//zDPeNEuTT8c6PCOIT5MF4596PCOIIsrvzI5Hpccj/"</definedName>
    <definedName name="EPMWorkbookOptions_6" hidden="1">"5wny/x6jdXL85vTzL1/9Pl/bcN27d//+/v7+7e3Wvf932y1DkJDvXp0eP/8R0/nNbmjVb+dRTRb8vjbLffqAlssPHtye5fb/381yH7T+qVD/X8lx3yRBfmr//qc/ooejxxf37/9/PvX2TdLj+b0Huz+iR0CP/8/zx/97LNaz519+92vbK0rKfvrpvXvvkZW9//9ugwVqhNz27OHD/68z2zdIjN//zZdvfuQvhs1u1WpA+j5/9eVXL19/ffl7"</definedName>
    <definedName name="EPMWorkbookOptions_7" hidden="1">"79zap//vlj+hR8h0n//+z08///8+032zJHnx5YvTH1HEp8jxc8qpvPj/Ok3+36Oazl68OX118uUPUTc9+H+3blKCdKJZ2EPzzf/Hee8bJczZz2sVFSfJi5e//49YJcYq377/o5AubHarVgOa+9XLNydfvSLynnz9TOT7a++D/3drb48oxHL0v9OvXv1/neW+MVo8//98Qvb/PdL3xenx669enf4wg7qH/+8WPUMR4bXf583T/68z2zdDiJen"</definedName>
    <definedName name="EPMWorkbookOptions_8" hidden="1">"r86+fHr2I9F7r0YBNvFGj+8er1ZlMc1agmM/Dz41zQlatVwS4vTZ06zN+GP/wzdVd/CPX+Xndd7Mv1x+ucqXR6Dc47vhZ9zspMyzGjC/XL7OLvOj86xsqGX3Y2773ap+O6mqtySlLVPRtO5/Eba/mumkPT5rfjKri2xS5l/k9YWD0Pv8N04c2C9XQoz/Bz/3EgLUPAAA"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</workbook>
</file>

<file path=xl/calcChain.xml><?xml version="1.0" encoding="utf-8"?>
<calcChain xmlns="http://schemas.openxmlformats.org/spreadsheetml/2006/main">
  <c r="M22" i="4" l="1"/>
  <c r="M15" i="4"/>
  <c r="N13" i="4"/>
  <c r="J13" i="4"/>
  <c r="G27" i="4" l="1"/>
  <c r="J15" i="4" l="1"/>
  <c r="N15" i="4" s="1"/>
  <c r="L15" i="4"/>
  <c r="K15" i="4"/>
  <c r="I15" i="4"/>
  <c r="H15" i="4"/>
  <c r="G15" i="4"/>
  <c r="F15" i="4"/>
  <c r="D15" i="4"/>
  <c r="N14" i="4"/>
  <c r="J14" i="4"/>
  <c r="L22" i="4" l="1"/>
  <c r="K22" i="4"/>
  <c r="J22" i="4"/>
  <c r="I22" i="4"/>
  <c r="H22" i="4"/>
  <c r="G22" i="4"/>
  <c r="F22" i="4"/>
  <c r="D22" i="4"/>
  <c r="N22" i="4"/>
  <c r="G21" i="4" l="1"/>
  <c r="H13" i="5" l="1"/>
  <c r="H14" i="5" s="1"/>
  <c r="K23" i="4" s="1"/>
  <c r="I14" i="5"/>
  <c r="M17" i="5"/>
  <c r="H18" i="5"/>
  <c r="I18" i="5"/>
  <c r="I19" i="5"/>
  <c r="I20" i="5" s="1"/>
  <c r="J16" i="4"/>
  <c r="K16" i="4"/>
  <c r="J18" i="4"/>
  <c r="N18" i="4" s="1"/>
  <c r="N19" i="4"/>
  <c r="I20" i="4"/>
  <c r="J20" i="4" s="1"/>
  <c r="G29" i="4"/>
  <c r="N21" i="4"/>
  <c r="L21" i="4"/>
  <c r="D29" i="4"/>
  <c r="F29" i="4"/>
  <c r="J23" i="4"/>
  <c r="L23" i="4"/>
  <c r="J25" i="4"/>
  <c r="N25" i="4" s="1"/>
  <c r="N26" i="4"/>
  <c r="J28" i="4"/>
  <c r="L28" i="4"/>
  <c r="H29" i="4"/>
  <c r="M29" i="4"/>
  <c r="L29" i="4" l="1"/>
  <c r="N28" i="4"/>
  <c r="H19" i="5"/>
  <c r="H20" i="5" s="1"/>
  <c r="N23" i="4"/>
  <c r="K29" i="4"/>
  <c r="N16" i="4"/>
  <c r="N20" i="4"/>
  <c r="D44" i="3"/>
  <c r="D42" i="3"/>
  <c r="H42" i="1"/>
  <c r="I27" i="4" l="1"/>
  <c r="J27" i="4" s="1"/>
  <c r="H17" i="1"/>
  <c r="N27" i="4" l="1"/>
  <c r="J29" i="4"/>
  <c r="N29" i="4" s="1"/>
  <c r="I29" i="4"/>
  <c r="I41" i="1"/>
  <c r="I38" i="1"/>
  <c r="I34" i="1" s="1"/>
  <c r="I23" i="1"/>
  <c r="I21" i="1" s="1"/>
  <c r="E43" i="1"/>
  <c r="E38" i="1"/>
  <c r="E35" i="1"/>
  <c r="E17" i="1"/>
  <c r="E10" i="1"/>
  <c r="E47" i="3"/>
  <c r="E41" i="3"/>
  <c r="E49" i="3" s="1"/>
  <c r="E37" i="3"/>
  <c r="E34" i="3"/>
  <c r="E32" i="3"/>
  <c r="E28" i="3"/>
  <c r="E25" i="3"/>
  <c r="E22" i="3"/>
  <c r="E17" i="3"/>
  <c r="E12" i="3"/>
  <c r="E15" i="1" l="1"/>
  <c r="E33" i="1"/>
  <c r="I32" i="1"/>
  <c r="E39" i="3"/>
  <c r="E51" i="3" s="1"/>
  <c r="E53" i="3" s="1"/>
  <c r="E54" i="3" s="1"/>
  <c r="E55" i="3" s="1"/>
  <c r="I13" i="1" s="1"/>
  <c r="I10" i="1" s="1"/>
  <c r="I9" i="1" s="1"/>
  <c r="D10" i="1"/>
  <c r="I49" i="1" l="1"/>
  <c r="D15" i="1"/>
  <c r="H34" i="1" l="1"/>
  <c r="D47" i="3" l="1"/>
  <c r="D38" i="1" l="1"/>
  <c r="D43" i="1"/>
  <c r="D35" i="1"/>
  <c r="D33" i="1" l="1"/>
  <c r="H41" i="1" l="1"/>
  <c r="H23" i="1"/>
  <c r="H21" i="1" s="1"/>
  <c r="H32" i="1" l="1"/>
  <c r="D9" i="1"/>
  <c r="D49" i="1" l="1"/>
  <c r="D41" i="3" l="1"/>
  <c r="D34" i="3"/>
  <c r="D28" i="3"/>
  <c r="D25" i="3"/>
  <c r="D22" i="3"/>
  <c r="D17" i="3"/>
  <c r="D12" i="3"/>
  <c r="D39" i="3" l="1"/>
  <c r="D49" i="3"/>
  <c r="E9" i="1" l="1"/>
  <c r="E49" i="1" s="1"/>
  <c r="D51" i="3"/>
  <c r="E59" i="1" l="1"/>
  <c r="D53" i="3"/>
  <c r="D54" i="3" s="1"/>
  <c r="D55" i="3" l="1"/>
  <c r="H13" i="1" s="1"/>
  <c r="H10" i="1" l="1"/>
  <c r="H9" i="1" s="1"/>
  <c r="H49" i="1" l="1"/>
  <c r="D59" i="1" l="1"/>
  <c r="H50" i="1"/>
</calcChain>
</file>

<file path=xl/sharedStrings.xml><?xml version="1.0" encoding="utf-8"?>
<sst xmlns="http://schemas.openxmlformats.org/spreadsheetml/2006/main" count="349" uniqueCount="250">
  <si>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</si>
  <si>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</si>
  <si>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</si>
  <si>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</si>
  <si>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</si>
  <si>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</si>
  <si>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</si>
  <si>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</si>
  <si>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</si>
  <si>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</si>
  <si>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</si>
  <si>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</si>
  <si>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</si>
  <si>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</si>
  <si>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</si>
  <si>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</si>
  <si>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</si>
  <si>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</si>
  <si>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</si>
  <si>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</si>
  <si>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</si>
  <si>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</si>
  <si>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</si>
  <si>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</si>
  <si>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</si>
  <si>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</si>
  <si>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</si>
  <si>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</si>
  <si>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</si>
  <si>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</si>
  <si>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</si>
  <si>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</si>
  <si>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</si>
  <si>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</si>
  <si>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Nota 6</t>
  </si>
  <si>
    <t>Consumo de materias primas y otras materias consumibles</t>
  </si>
  <si>
    <t>(Euros)</t>
  </si>
  <si>
    <t>Nota 5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</si>
  <si>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</si>
  <si>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</si>
  <si>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</si>
  <si>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</si>
  <si>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</si>
  <si>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</si>
  <si>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</si>
  <si>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</si>
  <si>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</si>
  <si>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</si>
  <si>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</si>
  <si>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</si>
  <si>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</si>
  <si>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</si>
  <si>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Nota 18.1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</si>
  <si>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</si>
  <si>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</si>
  <si>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</si>
  <si>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</si>
  <si>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</si>
  <si>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</si>
  <si>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</si>
  <si>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</si>
  <si>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</si>
  <si>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</si>
  <si>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</si>
  <si>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</si>
  <si>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</si>
  <si>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</si>
  <si>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</si>
  <si>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</si>
  <si>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</si>
  <si>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</si>
  <si>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</si>
  <si>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</si>
  <si>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</si>
  <si>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</si>
  <si>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</si>
  <si>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</si>
  <si>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</si>
  <si>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</si>
  <si>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</si>
  <si>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</si>
  <si>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</si>
  <si>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>Nota 15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</si>
  <si>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</si>
  <si>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</si>
  <si>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</si>
  <si>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</si>
  <si>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</si>
  <si>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</si>
  <si>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</si>
  <si>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</si>
  <si>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</si>
  <si>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</si>
  <si>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</si>
  <si>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</si>
  <si>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</si>
  <si>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</si>
  <si>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</si>
  <si>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</si>
  <si>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</si>
  <si>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</si>
  <si>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</si>
  <si>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</si>
  <si>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</si>
  <si>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</si>
  <si>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</si>
  <si>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</si>
  <si>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</si>
  <si>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</si>
  <si>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</si>
  <si>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</si>
  <si>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</si>
  <si>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</si>
  <si>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</si>
  <si>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>Nota 16.2</t>
  </si>
  <si>
    <t>Inversiones en entidades del Grupo y asociadas a corto plazo</t>
  </si>
  <si>
    <t>Nota 17.8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</si>
  <si>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</si>
  <si>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</si>
  <si>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</si>
  <si>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</si>
  <si>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</si>
  <si>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Check</t>
  </si>
  <si>
    <t>Resultado atribuido a la Entidad dominante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</si>
  <si>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</si>
  <si>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</si>
  <si>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</si>
  <si>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</si>
  <si>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</si>
  <si>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</si>
  <si>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Otros activos financieros en entidades del Grupo y asociadas</t>
  </si>
  <si>
    <t>Anticipos de clientes</t>
  </si>
  <si>
    <t>Resultado por la pérdida de control de participaciones consolidadas</t>
  </si>
  <si>
    <t>Derivados</t>
  </si>
  <si>
    <t>Nota 2.4</t>
  </si>
  <si>
    <t>Nota 10.4</t>
  </si>
  <si>
    <t>SUBVENCIONES, DONACIONES Y LEGADOS RECIBIDOS</t>
  </si>
  <si>
    <t>SOCIOS EXTERNOS</t>
  </si>
  <si>
    <t>Fondo de comercio de consolidación</t>
  </si>
  <si>
    <t>Otro inmovilizado intangible</t>
  </si>
  <si>
    <t>31-12-2016</t>
  </si>
  <si>
    <t>BALANCE CONSOLIDADO AL 31 DE DICIEMBRE DE 2016</t>
  </si>
  <si>
    <t>Las Notas 1 a 21 de la Memoria consolidada adjunta forman parte integrante del balance consolidado al 31 de diciembre de 2016.</t>
  </si>
  <si>
    <t>Ajustes por cambio de valor</t>
  </si>
  <si>
    <t xml:space="preserve">Activos financieros disponibles para la venta. </t>
  </si>
  <si>
    <t>Trabajos realizados por la empresa para su activo</t>
  </si>
  <si>
    <t>Las Notas 1 a 21 de la Memoria consolidada adjunta forman parte integrante de la 
cuenta de pérdidas y ganancias consolidada correspondiente al ejercicio 2016.</t>
  </si>
  <si>
    <t>CUENTA DE PÉRDIDAS Y GANANCIAS CONSOLIDADA DEL EJERCICIO 2016</t>
  </si>
  <si>
    <t>31-12-2015 (*)</t>
  </si>
  <si>
    <t>(*) Cifras reexpresadas</t>
  </si>
  <si>
    <t>Las Notas 1 a 21 de la Memoria consolidada adjunta forman parte integrante del estado total de 
cambios en el patrimonio neto consolidado correspondiente al ejercicio 2016.</t>
  </si>
  <si>
    <t>SALDO AL 31 DE DICIEMBRE DE 2016</t>
  </si>
  <si>
    <t xml:space="preserve">  Otros movimientos</t>
  </si>
  <si>
    <t>-</t>
  </si>
  <si>
    <t xml:space="preserve">  Aplicación del resultado del ejercicio anterior</t>
  </si>
  <si>
    <t>Otras variaciones del patrimonio neto:</t>
  </si>
  <si>
    <t xml:space="preserve">  Distribución de dividendos</t>
  </si>
  <si>
    <t>Operaciones con accionistas:</t>
  </si>
  <si>
    <t>Total ingresos y gastos reconocidos</t>
  </si>
  <si>
    <t>Neto</t>
  </si>
  <si>
    <t>valor</t>
  </si>
  <si>
    <t>Externos</t>
  </si>
  <si>
    <t>Recibidos</t>
  </si>
  <si>
    <t>Propios</t>
  </si>
  <si>
    <t>Dominante</t>
  </si>
  <si>
    <t>Equivalencia</t>
  </si>
  <si>
    <t>emisión</t>
  </si>
  <si>
    <t>Fundacional</t>
  </si>
  <si>
    <t>Patrimonio</t>
  </si>
  <si>
    <t>cambio de</t>
  </si>
  <si>
    <t>Socios</t>
  </si>
  <si>
    <t>Legados</t>
  </si>
  <si>
    <t>Fondos</t>
  </si>
  <si>
    <t>la Entidad</t>
  </si>
  <si>
    <t>Puestas en</t>
  </si>
  <si>
    <t>Dependientes y</t>
  </si>
  <si>
    <t>Prima de</t>
  </si>
  <si>
    <t xml:space="preserve">Dotación </t>
  </si>
  <si>
    <t>Total</t>
  </si>
  <si>
    <t>Ajustes por</t>
  </si>
  <si>
    <t>Donaciones y</t>
  </si>
  <si>
    <t>Atribuible a</t>
  </si>
  <si>
    <t>Sociedades</t>
  </si>
  <si>
    <t>Reservas de</t>
  </si>
  <si>
    <t>Subvenciones,</t>
  </si>
  <si>
    <t>del Ejercicio</t>
  </si>
  <si>
    <t>Resultado</t>
  </si>
  <si>
    <t>B) ESTADO TOTAL DE CAMBIOS EN EL PATRIMONIO NETO CONSOLIDADO</t>
  </si>
  <si>
    <t>ESTADO DE CAMBIOS EN EL PATRIMONIO NETO CONSOLIDADO DEL EJERCICIO 2016</t>
  </si>
  <si>
    <t>FUNDACIÓN ONCE PARA LA COOPERACIÓN E INCLUSIÓN SOCIAL DE  PERSONAS CON
 DISCAPACIDAD Y ENTIDADES DEPENDIENTES</t>
  </si>
  <si>
    <t>Las Notas 1 a 21 de la Memoria consolidada adjunta forman parte integrante del
estado de ingresos y gastos reconocidos consolidado correspondiente al ejercicio 2016.</t>
  </si>
  <si>
    <t>Atribuido a los socios externos</t>
  </si>
  <si>
    <t>Atribuido a la Sociedad dominante</t>
  </si>
  <si>
    <t>TOTAL INGRESOS Y GASTOS RECONOCIDOS</t>
  </si>
  <si>
    <t>TOTAL TRANSFERENCIAS A LA CUENTA DE PÉRDIDAS Y GANANCIAS CONSOLIDADA</t>
  </si>
  <si>
    <t xml:space="preserve">  Subvenciones, donaciones y legados recibidos</t>
  </si>
  <si>
    <t>Transferencias a la cuenta de pérdidas y ganancias consolidada:</t>
  </si>
  <si>
    <t>TOTAL INGRESOS Y GASTOS IMPUTADOS DIRECTAMENTE EN EL PATRIMONIO NETO</t>
  </si>
  <si>
    <t>Ingresos y gastos imputados directamente al patrimonio neto consolidado:</t>
  </si>
  <si>
    <t>RESULTADO DE LA CUENTA DE PÉRDIDAS Y GANANCIAS CONSOLIDADA</t>
  </si>
  <si>
    <t xml:space="preserve">A) ESTADO DE INGRESOS Y GASTOS RECONOCIDOS CONSOLIDADO </t>
  </si>
  <si>
    <t>FUNDACIÓN ONCE PARA LA COOPERACIÓN E INCLUSIÓN SOCIAL DE 
PERSONAS  CON DISCAPACIDAD Y ENTIDADES DEPENDIENTES</t>
  </si>
  <si>
    <t>SALDO AL 31 DE DICIEMBRE DE 2015 (*)</t>
  </si>
  <si>
    <t xml:space="preserve">Multigrupo </t>
  </si>
  <si>
    <t>Aplicación de nuevas normaas contables (Nota 2.4)</t>
  </si>
  <si>
    <t xml:space="preserve">SALDO AL 31 DE DICIEMBRE DE 2014 </t>
  </si>
  <si>
    <t>SALDO AJUSTADO AL 31 DE DICIEMBRE DE 2014 (*)</t>
  </si>
  <si>
    <t>FLUJOS DE EFECTIVO DE LAS ACTIVIDADES DE EXPLOTACIÓN:</t>
  </si>
  <si>
    <t>Resultado del ejercicio antes de impuestos</t>
  </si>
  <si>
    <t>Ajustes del resultado-</t>
  </si>
  <si>
    <t>Correcciones valorativas por deterioro</t>
  </si>
  <si>
    <t>Variación de provisiones</t>
  </si>
  <si>
    <t>Imputación de subvenciones</t>
  </si>
  <si>
    <t>Resultados por bajas y enajenaciones de inmovilizado</t>
  </si>
  <si>
    <t>Ingresos financieros</t>
  </si>
  <si>
    <t>Otros ingresos y gastos</t>
  </si>
  <si>
    <t>Participación en beneficios / (pérdidas) de soc. puestas en equivalencia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</si>
  <si>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</si>
  <si>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</si>
  <si>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</si>
  <si>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</si>
  <si>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</si>
  <si>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</si>
  <si>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</si>
  <si>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</si>
  <si>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</si>
  <si>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</si>
  <si>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</si>
  <si>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</si>
  <si>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</si>
  <si>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Sociedades del Grupo, neto de efectivo en sociedades consolidadas</t>
  </si>
  <si>
    <t>Cobros por desinversiones-</t>
  </si>
  <si>
    <t>FLUJOS DE EFECTIVO DE LAS ACTIVIDADES DE FINANCIACIÓN:</t>
  </si>
  <si>
    <t>Cobros y pagos por instrumentos de patrimonio-</t>
  </si>
  <si>
    <t>Subvenciones, donaciones y legados recibidos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</si>
  <si>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</si>
  <si>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</si>
  <si>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</si>
  <si>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</si>
  <si>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</si>
  <si>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</si>
  <si>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</si>
  <si>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</si>
  <si>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</si>
  <si>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</si>
  <si>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ESTADO DE FLUJOS DE EFECTIVO CONSOLIDADO DEL EJERCICIO 2016</t>
  </si>
  <si>
    <t>Las Notas 1 a 21 de la Memoria consolidada adjunta forman parte integrante del  
estado de flujos de efectivos consolidados correspondiente al ejercicio 2016.</t>
  </si>
  <si>
    <t>Nota 5.2</t>
  </si>
  <si>
    <t>Nota 9.2</t>
  </si>
  <si>
    <t>Notas 18.1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</si>
</sst>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_ * #,##0_ ;_ * \-#,##0_ ;_ * &quot;-&quot;_ ;_ @_ "/>
    <numFmt numFmtId="165" formatCode="#,###_);\(#,###\)"/>
    <numFmt numFmtId="166" formatCode="#,###.00_);\(#,###.00\)"/>
    <numFmt numFmtId="167" formatCode="#,##0;\(#,##0\)"/>
    <numFmt numFmtId="168" formatCode="#,###;\(#,###\);\-"/>
    <numFmt numFmtId="169" formatCode="#,##0_);\(#,##0\);\-"/>
    <numFmt numFmtId="170" formatCode="#,##0\ ;\(#,##0\);\-"/>
    <numFmt numFmtId="171" formatCode="#,###.0_);\(#,###.0\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19" fillId="0" borderId="0"/>
    <xf numFmtId="0" fontId="20" fillId="0" borderId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165" fontId="0" fillId="0" borderId="0" xfId="0" applyNumberFormat="1" applyFont="1"/>
    <xf numFmtId="165" fontId="6" fillId="0" borderId="0" xfId="0" applyNumberFormat="1" applyFont="1"/>
    <xf numFmtId="165" fontId="10" fillId="0" borderId="0" xfId="0" applyNumberFormat="1" applyFont="1" applyAlignment="1">
      <alignment horizontal="centerContinuous"/>
    </xf>
    <xf numFmtId="165" fontId="11" fillId="0" borderId="0" xfId="0" applyNumberFormat="1" applyFont="1" applyFill="1" applyBorder="1" applyAlignment="1"/>
    <xf numFmtId="165" fontId="0" fillId="0" borderId="0" xfId="0" applyNumberFormat="1" applyFont="1" applyBorder="1"/>
    <xf numFmtId="165" fontId="13" fillId="0" borderId="1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4" fillId="0" borderId="0" xfId="0" applyNumberFormat="1" applyFont="1"/>
    <xf numFmtId="165" fontId="0" fillId="0" borderId="0" xfId="0" applyNumberFormat="1" applyFont="1" applyFill="1" applyBorder="1"/>
    <xf numFmtId="165" fontId="13" fillId="0" borderId="0" xfId="0" applyNumberFormat="1" applyFont="1" applyBorder="1"/>
    <xf numFmtId="165" fontId="11" fillId="0" borderId="0" xfId="0" applyNumberFormat="1" applyFont="1" applyBorder="1"/>
    <xf numFmtId="165" fontId="0" fillId="0" borderId="0" xfId="0" applyNumberFormat="1" applyFont="1" applyFill="1"/>
    <xf numFmtId="165" fontId="11" fillId="0" borderId="0" xfId="0" applyNumberFormat="1" applyFont="1"/>
    <xf numFmtId="4" fontId="11" fillId="0" borderId="0" xfId="0" applyNumberFormat="1" applyFont="1" applyBorder="1" applyAlignment="1"/>
    <xf numFmtId="165" fontId="13" fillId="0" borderId="0" xfId="0" applyNumberFormat="1" applyFont="1"/>
    <xf numFmtId="165" fontId="5" fillId="0" borderId="0" xfId="0" applyNumberFormat="1" applyFont="1"/>
    <xf numFmtId="165" fontId="15" fillId="0" borderId="0" xfId="0" applyNumberFormat="1" applyFont="1"/>
    <xf numFmtId="165" fontId="8" fillId="0" borderId="0" xfId="0" applyNumberFormat="1" applyFont="1"/>
    <xf numFmtId="165" fontId="16" fillId="0" borderId="0" xfId="0" applyNumberFormat="1" applyFont="1"/>
    <xf numFmtId="165" fontId="10" fillId="0" borderId="0" xfId="0" applyNumberFormat="1" applyFont="1"/>
    <xf numFmtId="165" fontId="17" fillId="0" borderId="0" xfId="0" applyNumberFormat="1" applyFont="1"/>
    <xf numFmtId="165" fontId="13" fillId="0" borderId="4" xfId="0" applyNumberFormat="1" applyFont="1" applyBorder="1" applyAlignment="1">
      <alignment horizontal="center"/>
    </xf>
    <xf numFmtId="165" fontId="11" fillId="0" borderId="0" xfId="0" applyNumberFormat="1" applyFont="1" applyFill="1" applyBorder="1"/>
    <xf numFmtId="165" fontId="13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10" fillId="0" borderId="0" xfId="0" applyNumberFormat="1" applyFont="1" applyAlignment="1">
      <alignment horizontal="center"/>
    </xf>
    <xf numFmtId="165" fontId="11" fillId="0" borderId="0" xfId="0" applyNumberFormat="1" applyFont="1" applyFill="1"/>
    <xf numFmtId="166" fontId="11" fillId="0" borderId="0" xfId="0" applyNumberFormat="1" applyFont="1" applyFill="1"/>
    <xf numFmtId="165" fontId="9" fillId="0" borderId="0" xfId="0" applyNumberFormat="1" applyFont="1" applyFill="1" applyAlignment="1">
      <alignment horizontal="centerContinuous"/>
    </xf>
    <xf numFmtId="4" fontId="11" fillId="0" borderId="0" xfId="0" applyNumberFormat="1" applyFont="1" applyFill="1" applyBorder="1" applyAlignment="1"/>
    <xf numFmtId="165" fontId="13" fillId="0" borderId="0" xfId="0" applyNumberFormat="1" applyFont="1" applyFill="1"/>
    <xf numFmtId="165" fontId="13" fillId="0" borderId="3" xfId="0" applyNumberFormat="1" applyFont="1" applyFill="1" applyBorder="1"/>
    <xf numFmtId="1" fontId="13" fillId="0" borderId="6" xfId="0" applyNumberFormat="1" applyFont="1" applyFill="1" applyBorder="1" applyAlignment="1">
      <alignment horizontal="center"/>
    </xf>
    <xf numFmtId="165" fontId="11" fillId="0" borderId="0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9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/>
    </xf>
    <xf numFmtId="4" fontId="0" fillId="0" borderId="0" xfId="0" applyNumberFormat="1" applyFont="1"/>
    <xf numFmtId="4" fontId="11" fillId="0" borderId="0" xfId="0" applyNumberFormat="1" applyFont="1" applyFill="1"/>
    <xf numFmtId="4" fontId="0" fillId="0" borderId="0" xfId="0" applyNumberFormat="1" applyFont="1" applyFill="1"/>
    <xf numFmtId="4" fontId="9" fillId="0" borderId="0" xfId="0" applyNumberFormat="1" applyFont="1" applyFill="1" applyAlignment="1">
      <alignment horizontal="centerContinuous"/>
    </xf>
    <xf numFmtId="165" fontId="13" fillId="0" borderId="11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165" fontId="13" fillId="0" borderId="13" xfId="0" applyNumberFormat="1" applyFont="1" applyFill="1" applyBorder="1"/>
    <xf numFmtId="3" fontId="11" fillId="0" borderId="0" xfId="0" applyNumberFormat="1" applyFont="1" applyBorder="1"/>
    <xf numFmtId="165" fontId="13" fillId="0" borderId="14" xfId="0" applyNumberFormat="1" applyFont="1" applyBorder="1"/>
    <xf numFmtId="165" fontId="13" fillId="0" borderId="15" xfId="0" applyNumberFormat="1" applyFont="1" applyFill="1" applyBorder="1"/>
    <xf numFmtId="165" fontId="13" fillId="0" borderId="16" xfId="0" applyNumberFormat="1" applyFont="1" applyBorder="1"/>
    <xf numFmtId="165" fontId="11" fillId="0" borderId="17" xfId="0" applyNumberFormat="1" applyFont="1" applyBorder="1"/>
    <xf numFmtId="165" fontId="13" fillId="0" borderId="18" xfId="0" applyNumberFormat="1" applyFont="1" applyBorder="1" applyAlignment="1">
      <alignment horizontal="center"/>
    </xf>
    <xf numFmtId="165" fontId="13" fillId="0" borderId="17" xfId="0" applyNumberFormat="1" applyFont="1" applyBorder="1"/>
    <xf numFmtId="165" fontId="13" fillId="0" borderId="17" xfId="0" applyNumberFormat="1" applyFont="1" applyFill="1" applyBorder="1"/>
    <xf numFmtId="165" fontId="11" fillId="0" borderId="17" xfId="0" applyNumberFormat="1" applyFont="1" applyFill="1" applyBorder="1"/>
    <xf numFmtId="165" fontId="13" fillId="0" borderId="8" xfId="0" applyNumberFormat="1" applyFont="1" applyBorder="1"/>
    <xf numFmtId="165" fontId="13" fillId="0" borderId="0" xfId="0" applyNumberFormat="1" applyFont="1" applyFill="1" applyBorder="1" applyAlignment="1">
      <alignment horizontal="left"/>
    </xf>
    <xf numFmtId="165" fontId="13" fillId="0" borderId="9" xfId="0" applyNumberFormat="1" applyFont="1" applyBorder="1"/>
    <xf numFmtId="165" fontId="11" fillId="0" borderId="21" xfId="0" applyNumberFormat="1" applyFont="1" applyBorder="1"/>
    <xf numFmtId="165" fontId="13" fillId="0" borderId="21" xfId="0" applyNumberFormat="1" applyFont="1" applyBorder="1" applyAlignment="1">
      <alignment horizontal="center"/>
    </xf>
    <xf numFmtId="165" fontId="11" fillId="0" borderId="19" xfId="0" applyNumberFormat="1" applyFont="1" applyFill="1" applyBorder="1"/>
    <xf numFmtId="165" fontId="11" fillId="0" borderId="22" xfId="0" applyNumberFormat="1" applyFont="1" applyFill="1" applyBorder="1"/>
    <xf numFmtId="165" fontId="13" fillId="0" borderId="23" xfId="0" applyNumberFormat="1" applyFont="1" applyBorder="1"/>
    <xf numFmtId="37" fontId="0" fillId="0" borderId="0" xfId="0" applyNumberFormat="1" applyFont="1" applyFill="1"/>
    <xf numFmtId="165" fontId="11" fillId="0" borderId="8" xfId="0" applyNumberFormat="1" applyFont="1" applyBorder="1" applyAlignment="1">
      <alignment horizontal="center"/>
    </xf>
    <xf numFmtId="165" fontId="11" fillId="0" borderId="10" xfId="0" applyNumberFormat="1" applyFont="1" applyBorder="1"/>
    <xf numFmtId="49" fontId="13" fillId="0" borderId="16" xfId="0" applyNumberFormat="1" applyFont="1" applyBorder="1"/>
    <xf numFmtId="49" fontId="13" fillId="0" borderId="24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/>
    <xf numFmtId="165" fontId="22" fillId="0" borderId="0" xfId="0" applyNumberFormat="1" applyFont="1"/>
    <xf numFmtId="165" fontId="23" fillId="0" borderId="0" xfId="0" applyNumberFormat="1" applyFont="1"/>
    <xf numFmtId="9" fontId="11" fillId="0" borderId="0" xfId="4" applyFont="1"/>
    <xf numFmtId="165" fontId="13" fillId="0" borderId="21" xfId="0" applyNumberFormat="1" applyFont="1" applyFill="1" applyBorder="1" applyAlignment="1">
      <alignment horizontal="center"/>
    </xf>
    <xf numFmtId="165" fontId="11" fillId="0" borderId="21" xfId="0" applyNumberFormat="1" applyFont="1" applyFill="1" applyBorder="1" applyAlignment="1">
      <alignment horizontal="center"/>
    </xf>
    <xf numFmtId="165" fontId="13" fillId="0" borderId="21" xfId="0" applyNumberFormat="1" applyFont="1" applyBorder="1"/>
    <xf numFmtId="165" fontId="11" fillId="0" borderId="23" xfId="0" applyNumberFormat="1" applyFont="1" applyFill="1" applyBorder="1"/>
    <xf numFmtId="165" fontId="13" fillId="0" borderId="10" xfId="0" applyNumberFormat="1" applyFont="1" applyFill="1" applyBorder="1" applyAlignment="1">
      <alignment horizontal="center"/>
    </xf>
    <xf numFmtId="165" fontId="11" fillId="0" borderId="21" xfId="0" applyNumberFormat="1" applyFont="1" applyFill="1" applyBorder="1"/>
    <xf numFmtId="165" fontId="13" fillId="0" borderId="0" xfId="0" applyNumberFormat="1" applyFont="1" applyBorder="1" applyAlignment="1">
      <alignment horizontal="left"/>
    </xf>
    <xf numFmtId="168" fontId="13" fillId="0" borderId="13" xfId="0" applyNumberFormat="1" applyFont="1" applyFill="1" applyBorder="1"/>
    <xf numFmtId="168" fontId="13" fillId="0" borderId="3" xfId="0" applyNumberFormat="1" applyFont="1" applyFill="1" applyBorder="1"/>
    <xf numFmtId="168" fontId="13" fillId="0" borderId="8" xfId="0" applyNumberFormat="1" applyFont="1" applyBorder="1"/>
    <xf numFmtId="168" fontId="13" fillId="0" borderId="3" xfId="0" applyNumberFormat="1" applyFont="1" applyBorder="1"/>
    <xf numFmtId="168" fontId="11" fillId="0" borderId="8" xfId="0" applyNumberFormat="1" applyFont="1" applyBorder="1"/>
    <xf numFmtId="168" fontId="11" fillId="0" borderId="3" xfId="0" applyNumberFormat="1" applyFont="1" applyBorder="1"/>
    <xf numFmtId="168" fontId="11" fillId="0" borderId="8" xfId="0" applyNumberFormat="1" applyFont="1" applyFill="1" applyBorder="1" applyAlignment="1"/>
    <xf numFmtId="168" fontId="11" fillId="0" borderId="3" xfId="0" applyNumberFormat="1" applyFont="1" applyFill="1" applyBorder="1" applyAlignment="1"/>
    <xf numFmtId="168" fontId="11" fillId="0" borderId="8" xfId="1" applyNumberFormat="1" applyFont="1" applyBorder="1" applyAlignment="1">
      <alignment horizontal="right"/>
    </xf>
    <xf numFmtId="168" fontId="11" fillId="0" borderId="3" xfId="1" applyNumberFormat="1" applyFont="1" applyBorder="1" applyAlignment="1">
      <alignment horizontal="right"/>
    </xf>
    <xf numFmtId="168" fontId="21" fillId="0" borderId="8" xfId="0" applyNumberFormat="1" applyFont="1" applyBorder="1"/>
    <xf numFmtId="168" fontId="21" fillId="0" borderId="3" xfId="0" applyNumberFormat="1" applyFont="1" applyBorder="1"/>
    <xf numFmtId="168" fontId="13" fillId="0" borderId="8" xfId="0" applyNumberFormat="1" applyFont="1" applyFill="1" applyBorder="1" applyAlignment="1"/>
    <xf numFmtId="168" fontId="13" fillId="0" borderId="3" xfId="0" applyNumberFormat="1" applyFont="1" applyFill="1" applyBorder="1" applyAlignment="1"/>
    <xf numFmtId="168" fontId="13" fillId="0" borderId="8" xfId="0" applyNumberFormat="1" applyFont="1" applyFill="1" applyBorder="1" applyAlignment="1">
      <alignment horizontal="center"/>
    </xf>
    <xf numFmtId="168" fontId="13" fillId="0" borderId="5" xfId="0" applyNumberFormat="1" applyFont="1" applyFill="1" applyBorder="1" applyAlignment="1">
      <alignment horizontal="center"/>
    </xf>
    <xf numFmtId="168" fontId="13" fillId="0" borderId="6" xfId="0" applyNumberFormat="1" applyFont="1" applyFill="1" applyBorder="1" applyAlignment="1"/>
    <xf numFmtId="168" fontId="13" fillId="0" borderId="27" xfId="0" applyNumberFormat="1" applyFont="1" applyBorder="1"/>
    <xf numFmtId="168" fontId="13" fillId="0" borderId="28" xfId="0" applyNumberFormat="1" applyFont="1" applyBorder="1"/>
    <xf numFmtId="168" fontId="11" fillId="0" borderId="5" xfId="0" applyNumberFormat="1" applyFont="1" applyBorder="1"/>
    <xf numFmtId="168" fontId="11" fillId="0" borderId="6" xfId="0" applyNumberFormat="1" applyFont="1" applyBorder="1"/>
    <xf numFmtId="168" fontId="11" fillId="0" borderId="18" xfId="0" applyNumberFormat="1" applyFont="1" applyFill="1" applyBorder="1" applyAlignment="1"/>
    <xf numFmtId="168" fontId="11" fillId="0" borderId="22" xfId="0" applyNumberFormat="1" applyFont="1" applyFill="1" applyBorder="1" applyAlignment="1"/>
    <xf numFmtId="168" fontId="11" fillId="0" borderId="26" xfId="0" applyNumberFormat="1" applyFont="1" applyFill="1" applyBorder="1" applyAlignment="1"/>
    <xf numFmtId="168" fontId="11" fillId="0" borderId="29" xfId="0" applyNumberFormat="1" applyFont="1" applyFill="1" applyBorder="1" applyAlignment="1"/>
    <xf numFmtId="168" fontId="13" fillId="0" borderId="5" xfId="0" applyNumberFormat="1" applyFont="1" applyBorder="1" applyAlignment="1">
      <alignment horizontal="right"/>
    </xf>
    <xf numFmtId="168" fontId="13" fillId="0" borderId="0" xfId="0" applyNumberFormat="1" applyFont="1" applyFill="1" applyBorder="1"/>
    <xf numFmtId="168" fontId="13" fillId="0" borderId="8" xfId="0" applyNumberFormat="1" applyFont="1" applyBorder="1" applyAlignment="1">
      <alignment horizontal="right"/>
    </xf>
    <xf numFmtId="168" fontId="18" fillId="0" borderId="0" xfId="0" applyNumberFormat="1" applyFont="1" applyFill="1" applyBorder="1"/>
    <xf numFmtId="168" fontId="11" fillId="0" borderId="8" xfId="0" applyNumberFormat="1" applyFont="1" applyBorder="1" applyAlignment="1">
      <alignment horizontal="right"/>
    </xf>
    <xf numFmtId="168" fontId="13" fillId="0" borderId="0" xfId="0" applyNumberFormat="1" applyFont="1" applyBorder="1"/>
    <xf numFmtId="168" fontId="18" fillId="0" borderId="0" xfId="0" applyNumberFormat="1" applyFont="1" applyBorder="1"/>
    <xf numFmtId="168" fontId="13" fillId="0" borderId="8" xfId="3" applyNumberFormat="1" applyFont="1" applyFill="1" applyBorder="1" applyAlignment="1">
      <alignment horizontal="right"/>
    </xf>
    <xf numFmtId="168" fontId="13" fillId="0" borderId="3" xfId="3" applyNumberFormat="1" applyFont="1" applyFill="1" applyBorder="1" applyAlignment="1">
      <alignment horizontal="right"/>
    </xf>
    <xf numFmtId="168" fontId="13" fillId="0" borderId="8" xfId="0" applyNumberFormat="1" applyFont="1" applyFill="1" applyBorder="1" applyAlignment="1">
      <alignment horizontal="right"/>
    </xf>
    <xf numFmtId="168" fontId="11" fillId="0" borderId="8" xfId="3" applyNumberFormat="1" applyFont="1" applyFill="1" applyBorder="1" applyAlignment="1">
      <alignment horizontal="right"/>
    </xf>
    <xf numFmtId="168" fontId="11" fillId="0" borderId="0" xfId="0" applyNumberFormat="1" applyFont="1" applyBorder="1"/>
    <xf numFmtId="168" fontId="11" fillId="0" borderId="0" xfId="0" applyNumberFormat="1" applyFont="1" applyFill="1" applyBorder="1"/>
    <xf numFmtId="168" fontId="11" fillId="0" borderId="8" xfId="0" applyNumberFormat="1" applyFont="1" applyFill="1" applyBorder="1" applyAlignment="1">
      <alignment horizontal="center"/>
    </xf>
    <xf numFmtId="168" fontId="13" fillId="0" borderId="8" xfId="0" applyNumberFormat="1" applyFont="1" applyBorder="1" applyAlignment="1">
      <alignment horizontal="center"/>
    </xf>
    <xf numFmtId="168" fontId="11" fillId="0" borderId="8" xfId="0" applyNumberFormat="1" applyFont="1" applyFill="1" applyBorder="1" applyAlignment="1">
      <alignment horizontal="right"/>
    </xf>
    <xf numFmtId="168" fontId="13" fillId="0" borderId="5" xfId="0" applyNumberFormat="1" applyFont="1" applyFill="1" applyBorder="1" applyAlignment="1">
      <alignment horizontal="right"/>
    </xf>
    <xf numFmtId="168" fontId="13" fillId="0" borderId="18" xfId="0" applyNumberFormat="1" applyFont="1" applyFill="1" applyBorder="1" applyAlignment="1">
      <alignment horizontal="right"/>
    </xf>
    <xf numFmtId="168" fontId="11" fillId="0" borderId="8" xfId="3" applyNumberFormat="1" applyFont="1" applyBorder="1" applyAlignment="1">
      <alignment horizontal="right"/>
    </xf>
    <xf numFmtId="168" fontId="13" fillId="0" borderId="0" xfId="0" applyNumberFormat="1" applyFont="1" applyFill="1" applyBorder="1" applyAlignment="1">
      <alignment horizontal="left"/>
    </xf>
    <xf numFmtId="168" fontId="13" fillId="0" borderId="8" xfId="1" applyNumberFormat="1" applyFont="1" applyBorder="1" applyAlignment="1">
      <alignment horizontal="right"/>
    </xf>
    <xf numFmtId="168" fontId="13" fillId="0" borderId="26" xfId="0" applyNumberFormat="1" applyFont="1" applyBorder="1" applyAlignment="1">
      <alignment horizontal="right"/>
    </xf>
    <xf numFmtId="168" fontId="13" fillId="0" borderId="7" xfId="0" applyNumberFormat="1" applyFont="1" applyFill="1" applyBorder="1" applyAlignment="1">
      <alignment horizontal="center" vertical="center"/>
    </xf>
    <xf numFmtId="168" fontId="13" fillId="0" borderId="26" xfId="0" applyNumberFormat="1" applyFont="1" applyFill="1" applyBorder="1" applyAlignment="1">
      <alignment horizontal="center" vertical="center"/>
    </xf>
    <xf numFmtId="168" fontId="13" fillId="0" borderId="15" xfId="0" applyNumberFormat="1" applyFont="1" applyFill="1" applyBorder="1"/>
    <xf numFmtId="168" fontId="13" fillId="0" borderId="1" xfId="0" applyNumberFormat="1" applyFont="1" applyFill="1" applyBorder="1" applyAlignment="1">
      <alignment horizontal="center"/>
    </xf>
    <xf numFmtId="168" fontId="13" fillId="0" borderId="24" xfId="0" applyNumberFormat="1" applyFont="1" applyFill="1" applyBorder="1" applyAlignment="1">
      <alignment horizontal="center"/>
    </xf>
    <xf numFmtId="168" fontId="11" fillId="0" borderId="30" xfId="0" applyNumberFormat="1" applyFont="1" applyFill="1" applyBorder="1"/>
    <xf numFmtId="168" fontId="11" fillId="0" borderId="18" xfId="0" applyNumberFormat="1" applyFont="1" applyFill="1" applyBorder="1"/>
    <xf numFmtId="168" fontId="11" fillId="0" borderId="20" xfId="0" applyNumberFormat="1" applyFont="1" applyFill="1" applyBorder="1"/>
    <xf numFmtId="168" fontId="13" fillId="0" borderId="18" xfId="0" applyNumberFormat="1" applyFont="1" applyFill="1" applyBorder="1" applyAlignment="1">
      <alignment horizontal="center"/>
    </xf>
    <xf numFmtId="168" fontId="11" fillId="0" borderId="8" xfId="0" applyNumberFormat="1" applyFont="1" applyFill="1" applyBorder="1"/>
    <xf numFmtId="168" fontId="11" fillId="0" borderId="22" xfId="0" applyNumberFormat="1" applyFont="1" applyFill="1" applyBorder="1"/>
    <xf numFmtId="168" fontId="13" fillId="0" borderId="5" xfId="2" applyNumberFormat="1" applyFont="1" applyFill="1" applyBorder="1" applyAlignment="1">
      <alignment horizontal="right"/>
    </xf>
    <xf numFmtId="168" fontId="13" fillId="0" borderId="6" xfId="2" applyNumberFormat="1" applyFont="1" applyFill="1" applyBorder="1" applyAlignment="1">
      <alignment horizontal="right"/>
    </xf>
    <xf numFmtId="168" fontId="13" fillId="0" borderId="3" xfId="0" applyNumberFormat="1" applyFont="1" applyBorder="1" applyAlignment="1">
      <alignment horizontal="right"/>
    </xf>
    <xf numFmtId="168" fontId="13" fillId="0" borderId="8" xfId="2" applyNumberFormat="1" applyFont="1" applyFill="1" applyBorder="1" applyAlignment="1">
      <alignment horizontal="right"/>
    </xf>
    <xf numFmtId="168" fontId="13" fillId="0" borderId="3" xfId="2" applyNumberFormat="1" applyFont="1" applyFill="1" applyBorder="1" applyAlignment="1">
      <alignment horizontal="right"/>
    </xf>
    <xf numFmtId="168" fontId="13" fillId="0" borderId="6" xfId="0" applyNumberFormat="1" applyFont="1" applyBorder="1" applyAlignment="1">
      <alignment horizontal="right"/>
    </xf>
    <xf numFmtId="168" fontId="11" fillId="0" borderId="3" xfId="3" applyNumberFormat="1" applyFont="1" applyFill="1" applyBorder="1" applyAlignment="1">
      <alignment horizontal="right"/>
    </xf>
    <xf numFmtId="168" fontId="13" fillId="0" borderId="21" xfId="3" applyNumberFormat="1" applyFont="1" applyFill="1" applyBorder="1" applyAlignment="1">
      <alignment horizontal="right"/>
    </xf>
    <xf numFmtId="168" fontId="11" fillId="0" borderId="21" xfId="3" applyNumberFormat="1" applyFont="1" applyFill="1" applyBorder="1" applyAlignment="1">
      <alignment horizontal="right"/>
    </xf>
    <xf numFmtId="168" fontId="13" fillId="0" borderId="21" xfId="0" applyNumberFormat="1" applyFont="1" applyFill="1" applyBorder="1" applyAlignment="1">
      <alignment horizontal="right"/>
    </xf>
    <xf numFmtId="168" fontId="13" fillId="0" borderId="3" xfId="0" applyNumberFormat="1" applyFont="1" applyFill="1" applyBorder="1" applyAlignment="1">
      <alignment horizontal="right"/>
    </xf>
    <xf numFmtId="168" fontId="13" fillId="0" borderId="25" xfId="0" applyNumberFormat="1" applyFont="1" applyBorder="1" applyAlignment="1">
      <alignment horizontal="right"/>
    </xf>
    <xf numFmtId="168" fontId="13" fillId="0" borderId="31" xfId="0" applyNumberFormat="1" applyFont="1" applyBorder="1" applyAlignment="1">
      <alignment horizontal="right"/>
    </xf>
    <xf numFmtId="165" fontId="6" fillId="0" borderId="0" xfId="0" applyNumberFormat="1" applyFont="1" applyFill="1"/>
    <xf numFmtId="165" fontId="6" fillId="0" borderId="0" xfId="0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169" fontId="6" fillId="0" borderId="0" xfId="0" applyNumberFormat="1" applyFont="1"/>
    <xf numFmtId="170" fontId="6" fillId="0" borderId="0" xfId="0" applyNumberFormat="1" applyFont="1" applyAlignment="1">
      <alignment horizontal="center"/>
    </xf>
    <xf numFmtId="170" fontId="6" fillId="0" borderId="0" xfId="0" applyNumberFormat="1" applyFont="1"/>
    <xf numFmtId="170" fontId="6" fillId="0" borderId="0" xfId="0" applyNumberFormat="1" applyFont="1" applyFill="1"/>
    <xf numFmtId="165" fontId="13" fillId="0" borderId="29" xfId="0" applyNumberFormat="1" applyFont="1" applyFill="1" applyBorder="1" applyAlignment="1">
      <alignment horizontal="right"/>
    </xf>
    <xf numFmtId="170" fontId="13" fillId="0" borderId="26" xfId="0" applyNumberFormat="1" applyFont="1" applyFill="1" applyBorder="1" applyAlignment="1">
      <alignment horizontal="right"/>
    </xf>
    <xf numFmtId="165" fontId="13" fillId="0" borderId="10" xfId="0" applyNumberFormat="1" applyFont="1" applyBorder="1"/>
    <xf numFmtId="169" fontId="11" fillId="0" borderId="6" xfId="0" applyNumberFormat="1" applyFont="1" applyFill="1" applyBorder="1" applyAlignment="1">
      <alignment horizontal="right"/>
    </xf>
    <xf numFmtId="169" fontId="11" fillId="0" borderId="5" xfId="0" applyNumberFormat="1" applyFont="1" applyFill="1" applyBorder="1" applyAlignment="1">
      <alignment horizontal="right"/>
    </xf>
    <xf numFmtId="169" fontId="11" fillId="0" borderId="8" xfId="0" applyNumberFormat="1" applyFont="1" applyFill="1" applyBorder="1" applyAlignment="1">
      <alignment horizontal="right"/>
    </xf>
    <xf numFmtId="165" fontId="13" fillId="0" borderId="28" xfId="0" applyNumberFormat="1" applyFont="1" applyFill="1" applyBorder="1" applyAlignment="1">
      <alignment horizontal="right"/>
    </xf>
    <xf numFmtId="165" fontId="13" fillId="0" borderId="27" xfId="0" applyNumberFormat="1" applyFont="1" applyFill="1" applyBorder="1"/>
    <xf numFmtId="165" fontId="23" fillId="0" borderId="0" xfId="0" applyNumberFormat="1" applyFont="1" applyFill="1"/>
    <xf numFmtId="165" fontId="13" fillId="0" borderId="28" xfId="0" applyNumberFormat="1" applyFont="1" applyFill="1" applyBorder="1"/>
    <xf numFmtId="165" fontId="11" fillId="0" borderId="3" xfId="0" applyNumberFormat="1" applyFont="1" applyBorder="1"/>
    <xf numFmtId="165" fontId="11" fillId="0" borderId="13" xfId="0" applyNumberFormat="1" applyFont="1" applyBorder="1"/>
    <xf numFmtId="165" fontId="11" fillId="0" borderId="8" xfId="0" applyNumberFormat="1" applyFont="1" applyBorder="1"/>
    <xf numFmtId="1" fontId="13" fillId="0" borderId="5" xfId="0" applyNumberFormat="1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24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165" fontId="13" fillId="0" borderId="17" xfId="0" applyNumberFormat="1" applyFont="1" applyBorder="1" applyAlignment="1">
      <alignment horizontal="center"/>
    </xf>
    <xf numFmtId="165" fontId="13" fillId="0" borderId="11" xfId="0" applyNumberFormat="1" applyFont="1" applyBorder="1" applyAlignment="1">
      <alignment horizontal="center"/>
    </xf>
    <xf numFmtId="165" fontId="13" fillId="0" borderId="15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center"/>
    </xf>
    <xf numFmtId="165" fontId="8" fillId="0" borderId="0" xfId="0" applyNumberFormat="1" applyFont="1" applyFill="1"/>
    <xf numFmtId="171" fontId="6" fillId="0" borderId="0" xfId="0" applyNumberFormat="1" applyFont="1" applyAlignment="1">
      <alignment horizontal="center"/>
    </xf>
    <xf numFmtId="169" fontId="13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/>
    <xf numFmtId="169" fontId="13" fillId="0" borderId="0" xfId="0" applyNumberFormat="1" applyFont="1" applyFill="1" applyBorder="1"/>
    <xf numFmtId="169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/>
    <xf numFmtId="1" fontId="13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/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Continuous"/>
    </xf>
    <xf numFmtId="165" fontId="11" fillId="0" borderId="29" xfId="0" applyNumberFormat="1" applyFont="1" applyFill="1" applyBorder="1" applyAlignment="1">
      <alignment horizontal="right"/>
    </xf>
    <xf numFmtId="165" fontId="11" fillId="0" borderId="26" xfId="0" applyNumberFormat="1" applyFont="1" applyFill="1" applyBorder="1" applyAlignment="1">
      <alignment horizontal="right"/>
    </xf>
    <xf numFmtId="165" fontId="13" fillId="0" borderId="26" xfId="0" applyNumberFormat="1" applyFont="1" applyBorder="1" applyAlignment="1">
      <alignment horizontal="center"/>
    </xf>
    <xf numFmtId="165" fontId="0" fillId="0" borderId="7" xfId="0" applyNumberFormat="1" applyFont="1" applyBorder="1"/>
    <xf numFmtId="165" fontId="11" fillId="0" borderId="7" xfId="0" applyNumberFormat="1" applyFont="1" applyBorder="1"/>
    <xf numFmtId="165" fontId="6" fillId="0" borderId="23" xfId="0" applyNumberFormat="1" applyFont="1" applyBorder="1"/>
    <xf numFmtId="165" fontId="11" fillId="0" borderId="3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165" fontId="6" fillId="0" borderId="17" xfId="0" applyNumberFormat="1" applyFont="1" applyBorder="1"/>
    <xf numFmtId="165" fontId="13" fillId="0" borderId="6" xfId="0" applyNumberFormat="1" applyFont="1" applyFill="1" applyBorder="1" applyAlignment="1">
      <alignment horizontal="right"/>
    </xf>
    <xf numFmtId="165" fontId="13" fillId="0" borderId="5" xfId="0" applyNumberFormat="1" applyFont="1" applyFill="1" applyBorder="1" applyAlignment="1">
      <alignment horizontal="right"/>
    </xf>
    <xf numFmtId="165" fontId="0" fillId="0" borderId="24" xfId="0" applyNumberFormat="1" applyFont="1" applyBorder="1"/>
    <xf numFmtId="165" fontId="13" fillId="0" borderId="24" xfId="0" applyNumberFormat="1" applyFont="1" applyBorder="1"/>
    <xf numFmtId="165" fontId="6" fillId="0" borderId="16" xfId="0" applyNumberFormat="1" applyFont="1" applyBorder="1"/>
    <xf numFmtId="165" fontId="11" fillId="0" borderId="3" xfId="0" applyNumberFormat="1" applyFont="1" applyFill="1" applyBorder="1"/>
    <xf numFmtId="165" fontId="11" fillId="0" borderId="8" xfId="0" applyNumberFormat="1" applyFont="1" applyFill="1" applyBorder="1"/>
    <xf numFmtId="165" fontId="13" fillId="0" borderId="6" xfId="0" applyNumberFormat="1" applyFont="1" applyBorder="1"/>
    <xf numFmtId="165" fontId="13" fillId="0" borderId="5" xfId="0" applyNumberFormat="1" applyFont="1" applyBorder="1"/>
    <xf numFmtId="165" fontId="12" fillId="0" borderId="0" xfId="0" applyNumberFormat="1" applyFont="1" applyBorder="1"/>
    <xf numFmtId="165" fontId="14" fillId="0" borderId="17" xfId="0" applyNumberFormat="1" applyFont="1" applyBorder="1"/>
    <xf numFmtId="165" fontId="12" fillId="0" borderId="24" xfId="0" applyNumberFormat="1" applyFont="1" applyBorder="1"/>
    <xf numFmtId="165" fontId="14" fillId="0" borderId="24" xfId="0" applyNumberFormat="1" applyFont="1" applyBorder="1"/>
    <xf numFmtId="165" fontId="14" fillId="0" borderId="16" xfId="0" applyNumberFormat="1" applyFont="1" applyBorder="1"/>
    <xf numFmtId="165" fontId="13" fillId="0" borderId="1" xfId="0" applyNumberFormat="1" applyFont="1" applyBorder="1" applyAlignment="1">
      <alignment horizontal="center"/>
    </xf>
    <xf numFmtId="165" fontId="12" fillId="0" borderId="15" xfId="0" applyNumberFormat="1" applyFont="1" applyBorder="1"/>
    <xf numFmtId="165" fontId="14" fillId="0" borderId="15" xfId="0" applyNumberFormat="1" applyFont="1" applyBorder="1"/>
    <xf numFmtId="165" fontId="14" fillId="0" borderId="14" xfId="0" applyNumberFormat="1" applyFont="1" applyBorder="1"/>
    <xf numFmtId="165" fontId="9" fillId="0" borderId="0" xfId="0" applyNumberFormat="1" applyFont="1" applyAlignment="1"/>
    <xf numFmtId="165" fontId="7" fillId="0" borderId="0" xfId="0" applyNumberFormat="1" applyFont="1" applyAlignment="1"/>
    <xf numFmtId="165" fontId="5" fillId="0" borderId="0" xfId="0" applyNumberFormat="1" applyFont="1" applyAlignment="1"/>
    <xf numFmtId="165" fontId="13" fillId="0" borderId="32" xfId="0" applyNumberFormat="1" applyFont="1" applyFill="1" applyBorder="1" applyAlignment="1">
      <alignment horizontal="right"/>
    </xf>
    <xf numFmtId="165" fontId="13" fillId="0" borderId="27" xfId="0" applyNumberFormat="1" applyFont="1" applyFill="1" applyBorder="1" applyAlignment="1">
      <alignment horizontal="right"/>
    </xf>
    <xf numFmtId="169" fontId="11" fillId="0" borderId="21" xfId="0" applyNumberFormat="1" applyFont="1" applyFill="1" applyBorder="1" applyAlignment="1">
      <alignment horizontal="right"/>
    </xf>
    <xf numFmtId="169" fontId="11" fillId="0" borderId="3" xfId="0" applyNumberFormat="1" applyFont="1" applyFill="1" applyBorder="1" applyAlignment="1">
      <alignment horizontal="right"/>
    </xf>
    <xf numFmtId="169" fontId="11" fillId="0" borderId="4" xfId="0" applyNumberFormat="1" applyFont="1" applyFill="1" applyBorder="1" applyAlignment="1">
      <alignment horizontal="right"/>
    </xf>
    <xf numFmtId="170" fontId="13" fillId="0" borderId="27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5" fontId="13" fillId="0" borderId="26" xfId="0" applyNumberFormat="1" applyFont="1" applyFill="1" applyBorder="1" applyAlignment="1">
      <alignment horizontal="right"/>
    </xf>
    <xf numFmtId="165" fontId="13" fillId="0" borderId="15" xfId="0" applyNumberFormat="1" applyFont="1" applyBorder="1"/>
    <xf numFmtId="4" fontId="13" fillId="0" borderId="1" xfId="0" applyNumberFormat="1" applyFont="1" applyFill="1" applyBorder="1" applyAlignment="1">
      <alignment horizontal="center"/>
    </xf>
    <xf numFmtId="4" fontId="11" fillId="0" borderId="18" xfId="0" applyNumberFormat="1" applyFont="1" applyFill="1" applyBorder="1"/>
    <xf numFmtId="168" fontId="13" fillId="0" borderId="5" xfId="0" applyNumberFormat="1" applyFont="1" applyFill="1" applyBorder="1"/>
    <xf numFmtId="165" fontId="13" fillId="0" borderId="5" xfId="0" applyNumberFormat="1" applyFont="1" applyFill="1" applyBorder="1"/>
    <xf numFmtId="168" fontId="13" fillId="0" borderId="8" xfId="0" applyNumberFormat="1" applyFont="1" applyFill="1" applyBorder="1"/>
    <xf numFmtId="165" fontId="13" fillId="0" borderId="8" xfId="0" applyNumberFormat="1" applyFont="1" applyFill="1" applyBorder="1"/>
    <xf numFmtId="170" fontId="11" fillId="0" borderId="8" xfId="0" applyNumberFormat="1" applyFont="1" applyFill="1" applyBorder="1" applyAlignment="1">
      <alignment horizontal="right"/>
    </xf>
    <xf numFmtId="165" fontId="13" fillId="0" borderId="17" xfId="0" applyNumberFormat="1" applyFont="1" applyBorder="1" applyAlignment="1"/>
    <xf numFmtId="168" fontId="13" fillId="0" borderId="5" xfId="0" applyNumberFormat="1" applyFont="1" applyFill="1" applyBorder="1" applyAlignment="1"/>
    <xf numFmtId="168" fontId="13" fillId="0" borderId="27" xfId="0" applyNumberFormat="1" applyFont="1" applyFill="1" applyBorder="1" applyAlignment="1"/>
    <xf numFmtId="4" fontId="0" fillId="0" borderId="0" xfId="0" applyNumberFormat="1"/>
    <xf numFmtId="167" fontId="5" fillId="0" borderId="0" xfId="0" applyNumberFormat="1" applyFont="1" applyFill="1" applyAlignment="1"/>
    <xf numFmtId="165" fontId="0" fillId="0" borderId="8" xfId="0" applyNumberFormat="1" applyFont="1" applyBorder="1"/>
    <xf numFmtId="165" fontId="11" fillId="0" borderId="10" xfId="0" applyNumberFormat="1" applyFont="1" applyBorder="1" applyAlignment="1">
      <alignment horizontal="center"/>
    </xf>
    <xf numFmtId="168" fontId="13" fillId="0" borderId="27" xfId="0" applyNumberFormat="1" applyFont="1" applyFill="1" applyBorder="1" applyAlignment="1">
      <alignment horizontal="right"/>
    </xf>
    <xf numFmtId="165" fontId="13" fillId="0" borderId="18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8" fontId="13" fillId="0" borderId="1" xfId="0" applyNumberFormat="1" applyFont="1" applyFill="1" applyBorder="1" applyAlignment="1">
      <alignment horizontal="center" wrapText="1"/>
    </xf>
    <xf numFmtId="168" fontId="13" fillId="0" borderId="5" xfId="0" applyNumberFormat="1" applyFont="1" applyFill="1" applyBorder="1" applyAlignment="1">
      <alignment horizontal="center" wrapText="1"/>
    </xf>
    <xf numFmtId="168" fontId="13" fillId="0" borderId="2" xfId="0" applyNumberFormat="1" applyFont="1" applyFill="1" applyBorder="1" applyAlignment="1">
      <alignment horizontal="center" wrapText="1"/>
    </xf>
    <xf numFmtId="168" fontId="13" fillId="0" borderId="6" xfId="0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9" fillId="0" borderId="0" xfId="0" applyNumberFormat="1" applyFont="1" applyFill="1" applyAlignment="1">
      <alignment horizontal="center" wrapText="1"/>
    </xf>
    <xf numFmtId="165" fontId="9" fillId="0" borderId="0" xfId="0" applyNumberFormat="1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 wrapText="1"/>
    </xf>
    <xf numFmtId="165" fontId="7" fillId="0" borderId="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Fill="1" applyAlignment="1">
      <alignment horizontal="center" wrapText="1"/>
    </xf>
  </cellXfs>
  <cellStyles count="10">
    <cellStyle name="Comma 2" xfId="9"/>
    <cellStyle name="Millares [0]" xfId="1" builtinId="6"/>
    <cellStyle name="Normal" xfId="0" builtinId="0"/>
    <cellStyle name="Normal 2" xfId="2"/>
    <cellStyle name="Normal 2 2" xfId="5"/>
    <cellStyle name="Normal 3" xfId="3"/>
    <cellStyle name="Normal 4" xfId="6"/>
    <cellStyle name="Normal 5" xfId="7"/>
    <cellStyle name="Normal 6" xfId="8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I59"/>
  <sheetViews>
    <sheetView tabSelected="1" zoomScaleNormal="100" zoomScaleSheetLayoutView="100" workbookViewId="0">
      <selection activeCell="B73" sqref="B73"/>
    </sheetView>
  </sheetViews>
  <sheetFormatPr baseColWidth="10" defaultColWidth="11.42578125" defaultRowHeight="12.75" x14ac:dyDescent="0.2"/>
  <cols>
    <col min="1" max="1" width="0.85546875" style="1" customWidth="1"/>
    <col min="2" max="2" width="54.5703125" style="1" customWidth="1"/>
    <col min="3" max="3" width="14.5703125" style="37" customWidth="1"/>
    <col min="4" max="4" width="12.85546875" style="52" customWidth="1"/>
    <col min="5" max="5" width="13.5703125" style="1" customWidth="1"/>
    <col min="6" max="6" width="49.42578125" style="1" bestFit="1" customWidth="1"/>
    <col min="7" max="7" width="14.5703125" style="40" customWidth="1"/>
    <col min="8" max="8" width="11.7109375" style="1" customWidth="1"/>
    <col min="9" max="9" width="13.42578125" style="1" customWidth="1"/>
    <col min="10" max="16384" width="11.42578125" style="1"/>
  </cols>
  <sheetData>
    <row r="1" spans="1:9" s="76" customFormat="1" ht="20.25" customHeight="1" x14ac:dyDescent="0.25">
      <c r="A1" s="268" t="s">
        <v>102</v>
      </c>
      <c r="B1" s="268"/>
      <c r="C1" s="268"/>
      <c r="D1" s="268"/>
      <c r="E1" s="268"/>
      <c r="F1" s="268"/>
      <c r="G1" s="268"/>
      <c r="H1" s="268"/>
      <c r="I1" s="268"/>
    </row>
    <row r="3" spans="1:9" ht="15" x14ac:dyDescent="0.25">
      <c r="A3" s="270" t="s">
        <v>141</v>
      </c>
      <c r="B3" s="270"/>
      <c r="C3" s="270"/>
      <c r="D3" s="270"/>
      <c r="E3" s="270"/>
      <c r="F3" s="270"/>
      <c r="G3" s="270"/>
      <c r="H3" s="270"/>
      <c r="I3" s="270"/>
    </row>
    <row r="4" spans="1:9" ht="14.25" x14ac:dyDescent="0.2">
      <c r="A4" s="269" t="s">
        <v>36</v>
      </c>
      <c r="B4" s="269"/>
      <c r="C4" s="269"/>
      <c r="D4" s="269"/>
      <c r="E4" s="269"/>
      <c r="F4" s="269"/>
      <c r="G4" s="269"/>
      <c r="H4" s="269"/>
      <c r="I4" s="269"/>
    </row>
    <row r="5" spans="1:9" ht="13.5" thickBot="1" x14ac:dyDescent="0.25">
      <c r="H5" s="5"/>
      <c r="I5" s="5"/>
    </row>
    <row r="6" spans="1:9" s="17" customFormat="1" ht="12.75" customHeight="1" x14ac:dyDescent="0.2">
      <c r="A6" s="60"/>
      <c r="B6" s="61"/>
      <c r="C6" s="6" t="s">
        <v>4</v>
      </c>
      <c r="D6" s="271" t="s">
        <v>140</v>
      </c>
      <c r="E6" s="271" t="s">
        <v>148</v>
      </c>
      <c r="F6" s="143"/>
      <c r="G6" s="144" t="s">
        <v>4</v>
      </c>
      <c r="H6" s="271" t="s">
        <v>140</v>
      </c>
      <c r="I6" s="273" t="s">
        <v>148</v>
      </c>
    </row>
    <row r="7" spans="1:9" s="83" customFormat="1" ht="12.75" customHeight="1" x14ac:dyDescent="0.2">
      <c r="A7" s="79"/>
      <c r="B7" s="80" t="s">
        <v>1</v>
      </c>
      <c r="C7" s="81" t="s">
        <v>5</v>
      </c>
      <c r="D7" s="272"/>
      <c r="E7" s="272"/>
      <c r="F7" s="145" t="s">
        <v>42</v>
      </c>
      <c r="G7" s="109" t="s">
        <v>5</v>
      </c>
      <c r="H7" s="272"/>
      <c r="I7" s="274"/>
    </row>
    <row r="8" spans="1:9" s="15" customFormat="1" ht="12.75" customHeight="1" x14ac:dyDescent="0.2">
      <c r="A8" s="63"/>
      <c r="B8" s="13"/>
      <c r="C8" s="64"/>
      <c r="D8" s="146"/>
      <c r="E8" s="147"/>
      <c r="F8" s="148"/>
      <c r="G8" s="149"/>
      <c r="H8" s="150"/>
      <c r="I8" s="151"/>
    </row>
    <row r="9" spans="1:9" s="17" customFormat="1" ht="12.75" customHeight="1" x14ac:dyDescent="0.2">
      <c r="A9" s="65"/>
      <c r="B9" s="12" t="s">
        <v>43</v>
      </c>
      <c r="C9" s="38"/>
      <c r="D9" s="119">
        <f>+D10+D13+D14+D15+D19+D20</f>
        <v>379046694</v>
      </c>
      <c r="E9" s="119">
        <f>+E10+E13+E14+E15+E19+E20</f>
        <v>389488958.60039997</v>
      </c>
      <c r="F9" s="120" t="s">
        <v>46</v>
      </c>
      <c r="G9" s="108" t="s">
        <v>62</v>
      </c>
      <c r="H9" s="152">
        <f>+H10+H14+H15+H17</f>
        <v>337335386</v>
      </c>
      <c r="I9" s="153">
        <f>+I10+I14+I15</f>
        <v>339265701.15189999</v>
      </c>
    </row>
    <row r="10" spans="1:9" s="17" customFormat="1" ht="12.75" customHeight="1" x14ac:dyDescent="0.2">
      <c r="A10" s="66"/>
      <c r="B10" s="26" t="s">
        <v>6</v>
      </c>
      <c r="C10" s="38" t="s">
        <v>37</v>
      </c>
      <c r="D10" s="121">
        <f>+D11+D12</f>
        <v>61993807</v>
      </c>
      <c r="E10" s="121">
        <f>+E11+E12</f>
        <v>65174953.763899997</v>
      </c>
      <c r="F10" s="122" t="s">
        <v>119</v>
      </c>
      <c r="G10" s="108" t="s">
        <v>90</v>
      </c>
      <c r="H10" s="121">
        <f>+SUM(H11:H13)</f>
        <v>217710961</v>
      </c>
      <c r="I10" s="154">
        <f>+SUM(I11:I13)</f>
        <v>219529860.15189999</v>
      </c>
    </row>
    <row r="11" spans="1:9" s="17" customFormat="1" ht="12.75" customHeight="1" x14ac:dyDescent="0.2">
      <c r="A11" s="66"/>
      <c r="B11" s="25" t="s">
        <v>138</v>
      </c>
      <c r="C11" s="38"/>
      <c r="D11" s="123">
        <v>19049405</v>
      </c>
      <c r="E11" s="123">
        <v>21298907.763900001</v>
      </c>
      <c r="F11" s="120" t="s">
        <v>106</v>
      </c>
      <c r="G11" s="108"/>
      <c r="H11" s="155">
        <v>601012</v>
      </c>
      <c r="I11" s="156">
        <v>601012</v>
      </c>
    </row>
    <row r="12" spans="1:9" s="15" customFormat="1" ht="12.75" customHeight="1" x14ac:dyDescent="0.2">
      <c r="A12" s="66"/>
      <c r="B12" s="25" t="s">
        <v>139</v>
      </c>
      <c r="C12" s="38"/>
      <c r="D12" s="123">
        <v>42944402</v>
      </c>
      <c r="E12" s="123">
        <v>43876046</v>
      </c>
      <c r="F12" s="120" t="s">
        <v>11</v>
      </c>
      <c r="G12" s="108"/>
      <c r="H12" s="155">
        <v>218928848</v>
      </c>
      <c r="I12" s="156">
        <v>159175069.15189999</v>
      </c>
    </row>
    <row r="13" spans="1:9" s="15" customFormat="1" ht="12.75" customHeight="1" x14ac:dyDescent="0.2">
      <c r="A13" s="67"/>
      <c r="B13" s="26" t="s">
        <v>7</v>
      </c>
      <c r="C13" s="38" t="s">
        <v>34</v>
      </c>
      <c r="D13" s="121">
        <v>179841750</v>
      </c>
      <c r="E13" s="121">
        <v>176331866</v>
      </c>
      <c r="F13" s="124" t="s">
        <v>107</v>
      </c>
      <c r="G13" s="108"/>
      <c r="H13" s="155">
        <f>+'P&amp;L'!D55</f>
        <v>-1818899</v>
      </c>
      <c r="I13" s="156">
        <f>+'P&amp;L'!E55</f>
        <v>59753779</v>
      </c>
    </row>
    <row r="14" spans="1:9" s="15" customFormat="1" ht="12.75" customHeight="1" x14ac:dyDescent="0.2">
      <c r="A14" s="67"/>
      <c r="B14" s="26" t="s">
        <v>53</v>
      </c>
      <c r="C14" s="38" t="s">
        <v>54</v>
      </c>
      <c r="D14" s="121">
        <v>63006357</v>
      </c>
      <c r="E14" s="121">
        <v>62277686</v>
      </c>
      <c r="F14" s="125" t="s">
        <v>136</v>
      </c>
      <c r="G14" s="108" t="s">
        <v>91</v>
      </c>
      <c r="H14" s="126">
        <v>116915033</v>
      </c>
      <c r="I14" s="127">
        <v>117132239</v>
      </c>
    </row>
    <row r="15" spans="1:9" s="15" customFormat="1" ht="12.75" customHeight="1" x14ac:dyDescent="0.2">
      <c r="A15" s="67"/>
      <c r="B15" s="26" t="s">
        <v>108</v>
      </c>
      <c r="C15" s="38"/>
      <c r="D15" s="128">
        <f>+D16+D17+D18</f>
        <v>17108199</v>
      </c>
      <c r="E15" s="128">
        <f>+E16+E17+E18</f>
        <v>17628183</v>
      </c>
      <c r="F15" s="125" t="s">
        <v>137</v>
      </c>
      <c r="G15" s="108" t="s">
        <v>92</v>
      </c>
      <c r="H15" s="126">
        <v>2661825</v>
      </c>
      <c r="I15" s="127">
        <v>2603602</v>
      </c>
    </row>
    <row r="16" spans="1:9" s="15" customFormat="1" ht="12.75" customHeight="1" x14ac:dyDescent="0.2">
      <c r="A16" s="67"/>
      <c r="B16" s="25" t="s">
        <v>55</v>
      </c>
      <c r="C16" s="51" t="s">
        <v>101</v>
      </c>
      <c r="D16" s="129">
        <v>16128485</v>
      </c>
      <c r="E16" s="129">
        <v>16284278</v>
      </c>
      <c r="F16" s="124"/>
      <c r="G16" s="108"/>
      <c r="H16" s="126"/>
      <c r="I16" s="127"/>
    </row>
    <row r="17" spans="1:9" s="15" customFormat="1" ht="12.75" customHeight="1" x14ac:dyDescent="0.2">
      <c r="A17" s="67"/>
      <c r="B17" s="25" t="s">
        <v>8</v>
      </c>
      <c r="C17" s="51" t="s">
        <v>248</v>
      </c>
      <c r="D17" s="129">
        <v>934164</v>
      </c>
      <c r="E17" s="129">
        <f>1343905-45796</f>
        <v>1298109</v>
      </c>
      <c r="F17" s="124" t="s">
        <v>143</v>
      </c>
      <c r="G17" s="108"/>
      <c r="H17" s="126">
        <f>+H18</f>
        <v>47567</v>
      </c>
      <c r="I17" s="156">
        <v>0</v>
      </c>
    </row>
    <row r="18" spans="1:9" s="15" customFormat="1" ht="12.75" customHeight="1" x14ac:dyDescent="0.2">
      <c r="A18" s="67"/>
      <c r="B18" s="25" t="s">
        <v>9</v>
      </c>
      <c r="C18" s="51"/>
      <c r="D18" s="129">
        <v>45550</v>
      </c>
      <c r="E18" s="129">
        <v>45796</v>
      </c>
      <c r="F18" s="130" t="s">
        <v>144</v>
      </c>
      <c r="G18" s="108"/>
      <c r="H18" s="129">
        <v>47567</v>
      </c>
      <c r="I18" s="156">
        <v>0</v>
      </c>
    </row>
    <row r="19" spans="1:9" s="15" customFormat="1" ht="12.75" customHeight="1" x14ac:dyDescent="0.2">
      <c r="A19" s="67"/>
      <c r="B19" s="26" t="s">
        <v>56</v>
      </c>
      <c r="C19" s="38" t="s">
        <v>38</v>
      </c>
      <c r="D19" s="126">
        <v>11152231</v>
      </c>
      <c r="E19" s="126">
        <v>20032023</v>
      </c>
      <c r="F19" s="124"/>
      <c r="G19" s="108"/>
      <c r="H19" s="126"/>
      <c r="I19" s="127"/>
    </row>
    <row r="20" spans="1:9" s="15" customFormat="1" ht="12.75" customHeight="1" x14ac:dyDescent="0.2">
      <c r="A20" s="67"/>
      <c r="B20" s="26" t="s">
        <v>57</v>
      </c>
      <c r="C20" s="38" t="s">
        <v>89</v>
      </c>
      <c r="D20" s="126">
        <v>45944350</v>
      </c>
      <c r="E20" s="126">
        <v>48044246.836499996</v>
      </c>
      <c r="F20" s="124"/>
      <c r="G20" s="108"/>
      <c r="H20" s="126"/>
      <c r="I20" s="127"/>
    </row>
    <row r="21" spans="1:9" s="15" customFormat="1" ht="12.75" customHeight="1" x14ac:dyDescent="0.2">
      <c r="A21" s="67"/>
      <c r="B21" s="26"/>
      <c r="C21" s="38"/>
      <c r="D21" s="126"/>
      <c r="E21" s="126"/>
      <c r="F21" s="120" t="s">
        <v>47</v>
      </c>
      <c r="G21" s="108"/>
      <c r="H21" s="119">
        <f>+H22+H23+H28+H29+H30</f>
        <v>125175192</v>
      </c>
      <c r="I21" s="157">
        <f>+I22+I23+I28+I29+I30</f>
        <v>129659320.44850001</v>
      </c>
    </row>
    <row r="22" spans="1:9" s="15" customFormat="1" ht="12.75" customHeight="1" x14ac:dyDescent="0.2">
      <c r="A22" s="67"/>
      <c r="B22" s="26"/>
      <c r="C22" s="38"/>
      <c r="D22" s="126"/>
      <c r="E22" s="126"/>
      <c r="F22" s="120" t="s">
        <v>61</v>
      </c>
      <c r="G22" s="108" t="s">
        <v>93</v>
      </c>
      <c r="H22" s="121">
        <v>24823153</v>
      </c>
      <c r="I22" s="154">
        <v>30566239</v>
      </c>
    </row>
    <row r="23" spans="1:9" s="15" customFormat="1" ht="12.75" customHeight="1" x14ac:dyDescent="0.2">
      <c r="A23" s="67"/>
      <c r="B23" s="26"/>
      <c r="C23" s="38"/>
      <c r="D23" s="126"/>
      <c r="E23" s="126"/>
      <c r="F23" s="120" t="s">
        <v>63</v>
      </c>
      <c r="G23" s="108" t="s">
        <v>82</v>
      </c>
      <c r="H23" s="121">
        <f>+SUM(H24:H27)</f>
        <v>98440495</v>
      </c>
      <c r="I23" s="154">
        <f>+SUM(I24:I27)</f>
        <v>94381852</v>
      </c>
    </row>
    <row r="24" spans="1:9" s="17" customFormat="1" ht="12.75" customHeight="1" x14ac:dyDescent="0.2">
      <c r="A24" s="67"/>
      <c r="B24" s="26"/>
      <c r="C24" s="38"/>
      <c r="D24" s="126"/>
      <c r="E24" s="126"/>
      <c r="F24" s="131" t="s">
        <v>64</v>
      </c>
      <c r="G24" s="108"/>
      <c r="H24" s="129">
        <v>94093618</v>
      </c>
      <c r="I24" s="158">
        <v>91281927</v>
      </c>
    </row>
    <row r="25" spans="1:9" s="15" customFormat="1" ht="12.75" customHeight="1" x14ac:dyDescent="0.2">
      <c r="A25" s="67"/>
      <c r="B25" s="26"/>
      <c r="C25" s="38"/>
      <c r="D25" s="126"/>
      <c r="E25" s="126"/>
      <c r="F25" s="131" t="s">
        <v>65</v>
      </c>
      <c r="G25" s="108"/>
      <c r="H25" s="129">
        <v>595225</v>
      </c>
      <c r="I25" s="158">
        <v>687525</v>
      </c>
    </row>
    <row r="26" spans="1:9" s="15" customFormat="1" ht="12.75" customHeight="1" x14ac:dyDescent="0.2">
      <c r="A26" s="67"/>
      <c r="B26" s="26"/>
      <c r="C26" s="38"/>
      <c r="D26" s="126"/>
      <c r="E26" s="126"/>
      <c r="F26" s="131" t="s">
        <v>133</v>
      </c>
      <c r="G26" s="108"/>
      <c r="H26" s="129">
        <v>2047036</v>
      </c>
      <c r="I26" s="156">
        <v>0</v>
      </c>
    </row>
    <row r="27" spans="1:9" s="15" customFormat="1" ht="12.75" customHeight="1" x14ac:dyDescent="0.2">
      <c r="A27" s="67"/>
      <c r="B27" s="26"/>
      <c r="C27" s="38"/>
      <c r="D27" s="126"/>
      <c r="E27" s="126"/>
      <c r="F27" s="131" t="s">
        <v>66</v>
      </c>
      <c r="G27" s="132"/>
      <c r="H27" s="129">
        <v>1704616</v>
      </c>
      <c r="I27" s="158">
        <v>2412400</v>
      </c>
    </row>
    <row r="28" spans="1:9" s="15" customFormat="1" ht="12.75" customHeight="1" x14ac:dyDescent="0.2">
      <c r="A28" s="67"/>
      <c r="B28" s="26"/>
      <c r="C28" s="38"/>
      <c r="D28" s="126"/>
      <c r="E28" s="126"/>
      <c r="F28" s="120" t="s">
        <v>110</v>
      </c>
      <c r="G28" s="108" t="s">
        <v>52</v>
      </c>
      <c r="H28" s="121">
        <v>1195475</v>
      </c>
      <c r="I28" s="154">
        <v>3890275</v>
      </c>
    </row>
    <row r="29" spans="1:9" s="15" customFormat="1" ht="12.75" customHeight="1" x14ac:dyDescent="0.2">
      <c r="A29" s="67"/>
      <c r="B29" s="26"/>
      <c r="C29" s="38"/>
      <c r="D29" s="126"/>
      <c r="E29" s="126"/>
      <c r="F29" s="124" t="s">
        <v>12</v>
      </c>
      <c r="G29" s="133" t="s">
        <v>89</v>
      </c>
      <c r="H29" s="121">
        <v>311959</v>
      </c>
      <c r="I29" s="154">
        <v>374278.44849999994</v>
      </c>
    </row>
    <row r="30" spans="1:9" s="15" customFormat="1" ht="12.75" customHeight="1" x14ac:dyDescent="0.2">
      <c r="A30" s="67"/>
      <c r="B30" s="26"/>
      <c r="C30" s="38"/>
      <c r="D30" s="134"/>
      <c r="E30" s="134"/>
      <c r="F30" s="120" t="s">
        <v>68</v>
      </c>
      <c r="G30" s="108"/>
      <c r="H30" s="121">
        <v>404110</v>
      </c>
      <c r="I30" s="154">
        <v>446676</v>
      </c>
    </row>
    <row r="31" spans="1:9" s="15" customFormat="1" ht="12.75" customHeight="1" x14ac:dyDescent="0.2">
      <c r="A31" s="65"/>
      <c r="B31" s="12"/>
      <c r="C31" s="68"/>
      <c r="D31" s="128"/>
      <c r="E31" s="128"/>
      <c r="F31" s="124"/>
      <c r="G31" s="108"/>
      <c r="H31" s="126"/>
      <c r="I31" s="127"/>
    </row>
    <row r="32" spans="1:9" s="15" customFormat="1" ht="12.75" customHeight="1" x14ac:dyDescent="0.2">
      <c r="A32" s="67"/>
      <c r="B32" s="13"/>
      <c r="C32" s="77"/>
      <c r="D32" s="134"/>
      <c r="E32" s="134"/>
      <c r="F32" s="120" t="s">
        <v>48</v>
      </c>
      <c r="G32" s="108"/>
      <c r="H32" s="119">
        <f>+H33+H34+H39+H40+H41+H48</f>
        <v>173411190</v>
      </c>
      <c r="I32" s="157">
        <f>+I33+I34+I39+I40+I41+I48</f>
        <v>149474567</v>
      </c>
    </row>
    <row r="33" spans="1:9" s="15" customFormat="1" ht="12.75" customHeight="1" x14ac:dyDescent="0.2">
      <c r="A33" s="67"/>
      <c r="B33" s="12" t="s">
        <v>44</v>
      </c>
      <c r="C33" s="38"/>
      <c r="D33" s="135">
        <f>+D34+D35+D38+D43+D46+D47+D48</f>
        <v>256875074</v>
      </c>
      <c r="E33" s="135">
        <f>+E34+E35+E38+E43+E46+E47+E48</f>
        <v>228910630</v>
      </c>
      <c r="F33" s="124" t="s">
        <v>13</v>
      </c>
      <c r="G33" s="133" t="s">
        <v>93</v>
      </c>
      <c r="H33" s="121">
        <v>1439574</v>
      </c>
      <c r="I33" s="154">
        <v>1258326</v>
      </c>
    </row>
    <row r="34" spans="1:9" s="15" customFormat="1" ht="12.75" customHeight="1" x14ac:dyDescent="0.2">
      <c r="A34" s="67"/>
      <c r="B34" s="12" t="s">
        <v>3</v>
      </c>
      <c r="C34" s="38" t="s">
        <v>60</v>
      </c>
      <c r="D34" s="136">
        <v>27914793</v>
      </c>
      <c r="E34" s="136">
        <v>28840567</v>
      </c>
      <c r="F34" s="124" t="s">
        <v>69</v>
      </c>
      <c r="G34" s="133" t="s">
        <v>82</v>
      </c>
      <c r="H34" s="121">
        <f>+SUM(H35:H38)</f>
        <v>40302190</v>
      </c>
      <c r="I34" s="154">
        <f>+SUM(I35:I38)</f>
        <v>34718214</v>
      </c>
    </row>
    <row r="35" spans="1:9" s="15" customFormat="1" ht="12.75" customHeight="1" x14ac:dyDescent="0.2">
      <c r="A35" s="67"/>
      <c r="B35" s="12" t="s">
        <v>103</v>
      </c>
      <c r="C35" s="38"/>
      <c r="D35" s="121">
        <f>+D36+D37</f>
        <v>48172500</v>
      </c>
      <c r="E35" s="121">
        <f>+E36+E37</f>
        <v>43862560</v>
      </c>
      <c r="F35" s="131" t="s">
        <v>64</v>
      </c>
      <c r="G35" s="108"/>
      <c r="H35" s="129">
        <v>36202192</v>
      </c>
      <c r="I35" s="158">
        <v>28984914</v>
      </c>
    </row>
    <row r="36" spans="1:9" s="15" customFormat="1" ht="12.75" customHeight="1" x14ac:dyDescent="0.2">
      <c r="A36" s="67"/>
      <c r="B36" s="25" t="s">
        <v>104</v>
      </c>
      <c r="C36" s="51" t="s">
        <v>52</v>
      </c>
      <c r="D36" s="129">
        <v>23455180</v>
      </c>
      <c r="E36" s="129">
        <v>21788093</v>
      </c>
      <c r="F36" s="131" t="s">
        <v>65</v>
      </c>
      <c r="G36" s="108"/>
      <c r="H36" s="129">
        <v>107798</v>
      </c>
      <c r="I36" s="158">
        <v>100031</v>
      </c>
    </row>
    <row r="37" spans="1:9" s="17" customFormat="1" ht="12.75" customHeight="1" x14ac:dyDescent="0.2">
      <c r="A37" s="67"/>
      <c r="B37" s="25" t="s">
        <v>105</v>
      </c>
      <c r="C37" s="51" t="s">
        <v>114</v>
      </c>
      <c r="D37" s="129">
        <v>24717320</v>
      </c>
      <c r="E37" s="129">
        <v>22074467</v>
      </c>
      <c r="F37" s="131" t="s">
        <v>133</v>
      </c>
      <c r="G37" s="108"/>
      <c r="H37" s="129">
        <v>830394</v>
      </c>
      <c r="I37" s="158">
        <v>3381719</v>
      </c>
    </row>
    <row r="38" spans="1:9" s="17" customFormat="1" ht="12.75" customHeight="1" x14ac:dyDescent="0.2">
      <c r="A38" s="67"/>
      <c r="B38" s="12" t="s">
        <v>45</v>
      </c>
      <c r="C38" s="38" t="s">
        <v>135</v>
      </c>
      <c r="D38" s="121">
        <f>+D39+D40+D41+D42</f>
        <v>130984319</v>
      </c>
      <c r="E38" s="121">
        <f>+E39+E40+E41+E42</f>
        <v>121228416</v>
      </c>
      <c r="F38" s="131" t="s">
        <v>66</v>
      </c>
      <c r="G38" s="132"/>
      <c r="H38" s="129">
        <v>3161806</v>
      </c>
      <c r="I38" s="158">
        <f>5633269-3381719</f>
        <v>2251550</v>
      </c>
    </row>
    <row r="39" spans="1:9" s="17" customFormat="1" ht="12.75" customHeight="1" x14ac:dyDescent="0.2">
      <c r="A39" s="67"/>
      <c r="B39" s="25" t="s">
        <v>10</v>
      </c>
      <c r="C39" s="38"/>
      <c r="D39" s="137">
        <v>108017759</v>
      </c>
      <c r="E39" s="137">
        <v>101664366</v>
      </c>
      <c r="F39" s="138" t="s">
        <v>111</v>
      </c>
      <c r="G39" s="108" t="s">
        <v>52</v>
      </c>
      <c r="H39" s="121">
        <v>19562</v>
      </c>
      <c r="I39" s="154">
        <v>2403885</v>
      </c>
    </row>
    <row r="40" spans="1:9" s="17" customFormat="1" ht="12.75" customHeight="1" x14ac:dyDescent="0.2">
      <c r="A40" s="66"/>
      <c r="B40" s="25" t="s">
        <v>58</v>
      </c>
      <c r="C40" s="51" t="s">
        <v>52</v>
      </c>
      <c r="D40" s="137">
        <v>2003649</v>
      </c>
      <c r="E40" s="137">
        <v>2715411</v>
      </c>
      <c r="F40" s="138" t="s">
        <v>109</v>
      </c>
      <c r="G40" s="108" t="s">
        <v>135</v>
      </c>
      <c r="H40" s="121">
        <v>46201748</v>
      </c>
      <c r="I40" s="154">
        <v>39921271</v>
      </c>
    </row>
    <row r="41" spans="1:9" s="17" customFormat="1" ht="12.75" customHeight="1" x14ac:dyDescent="0.2">
      <c r="A41" s="66"/>
      <c r="B41" s="71" t="s">
        <v>83</v>
      </c>
      <c r="C41" s="88"/>
      <c r="D41" s="129">
        <v>738507</v>
      </c>
      <c r="E41" s="129">
        <v>1670066</v>
      </c>
      <c r="F41" s="120" t="s">
        <v>49</v>
      </c>
      <c r="G41" s="108"/>
      <c r="H41" s="159">
        <f>+SUM(H42:H47)</f>
        <v>84332888</v>
      </c>
      <c r="I41" s="127">
        <f>+SUM(I42:I47)</f>
        <v>70946624</v>
      </c>
    </row>
    <row r="42" spans="1:9" s="17" customFormat="1" ht="12.75" customHeight="1" x14ac:dyDescent="0.2">
      <c r="A42" s="66"/>
      <c r="B42" s="71" t="s">
        <v>84</v>
      </c>
      <c r="C42" s="88" t="s">
        <v>89</v>
      </c>
      <c r="D42" s="129">
        <v>20224404</v>
      </c>
      <c r="E42" s="129">
        <v>15178573</v>
      </c>
      <c r="F42" s="131" t="s">
        <v>14</v>
      </c>
      <c r="G42" s="108"/>
      <c r="H42" s="160">
        <f>23138494+2</f>
        <v>23138496</v>
      </c>
      <c r="I42" s="158">
        <v>19750773</v>
      </c>
    </row>
    <row r="43" spans="1:9" s="15" customFormat="1" ht="12.75" customHeight="1" x14ac:dyDescent="0.2">
      <c r="A43" s="66"/>
      <c r="B43" s="89" t="s">
        <v>115</v>
      </c>
      <c r="C43" s="87"/>
      <c r="D43" s="121">
        <f>+D44+D45</f>
        <v>349336</v>
      </c>
      <c r="E43" s="121">
        <f>+E44+E45</f>
        <v>181507</v>
      </c>
      <c r="F43" s="131" t="s">
        <v>85</v>
      </c>
      <c r="G43" s="108" t="s">
        <v>249</v>
      </c>
      <c r="H43" s="160">
        <v>386867</v>
      </c>
      <c r="I43" s="158">
        <v>595435</v>
      </c>
    </row>
    <row r="44" spans="1:9" ht="12.75" customHeight="1" x14ac:dyDescent="0.2">
      <c r="A44" s="66"/>
      <c r="B44" s="92" t="s">
        <v>8</v>
      </c>
      <c r="C44" s="88" t="s">
        <v>118</v>
      </c>
      <c r="D44" s="129">
        <v>347085</v>
      </c>
      <c r="E44" s="129">
        <v>181192</v>
      </c>
      <c r="F44" s="131" t="s">
        <v>86</v>
      </c>
      <c r="G44" s="108"/>
      <c r="H44" s="160">
        <v>21061968</v>
      </c>
      <c r="I44" s="158">
        <v>16994387</v>
      </c>
    </row>
    <row r="45" spans="1:9" x14ac:dyDescent="0.2">
      <c r="A45" s="66"/>
      <c r="B45" s="92" t="s">
        <v>130</v>
      </c>
      <c r="C45" s="89"/>
      <c r="D45" s="123">
        <v>2251</v>
      </c>
      <c r="E45" s="123">
        <v>315</v>
      </c>
      <c r="F45" s="131" t="s">
        <v>87</v>
      </c>
      <c r="G45" s="108"/>
      <c r="H45" s="160">
        <v>14269745</v>
      </c>
      <c r="I45" s="158">
        <v>12876145</v>
      </c>
    </row>
    <row r="46" spans="1:9" ht="15" customHeight="1" x14ac:dyDescent="0.2">
      <c r="A46" s="66"/>
      <c r="B46" s="89" t="s">
        <v>117</v>
      </c>
      <c r="C46" s="87" t="s">
        <v>38</v>
      </c>
      <c r="D46" s="121">
        <v>7907335</v>
      </c>
      <c r="E46" s="121">
        <v>9642005</v>
      </c>
      <c r="F46" s="131" t="s">
        <v>84</v>
      </c>
      <c r="G46" s="108" t="s">
        <v>89</v>
      </c>
      <c r="H46" s="160">
        <v>20631899</v>
      </c>
      <c r="I46" s="158">
        <v>19585724</v>
      </c>
    </row>
    <row r="47" spans="1:9" x14ac:dyDescent="0.2">
      <c r="A47" s="66"/>
      <c r="B47" s="89" t="s">
        <v>15</v>
      </c>
      <c r="C47" s="87"/>
      <c r="D47" s="139">
        <v>2074622</v>
      </c>
      <c r="E47" s="139">
        <v>2088087</v>
      </c>
      <c r="F47" s="131" t="s">
        <v>131</v>
      </c>
      <c r="G47" s="108"/>
      <c r="H47" s="160">
        <v>4843913</v>
      </c>
      <c r="I47" s="158">
        <v>1144160</v>
      </c>
    </row>
    <row r="48" spans="1:9" x14ac:dyDescent="0.2">
      <c r="A48" s="66"/>
      <c r="B48" s="89" t="s">
        <v>59</v>
      </c>
      <c r="C48" s="87" t="s">
        <v>40</v>
      </c>
      <c r="D48" s="119">
        <v>39472169</v>
      </c>
      <c r="E48" s="119">
        <v>23067488</v>
      </c>
      <c r="F48" s="120" t="s">
        <v>15</v>
      </c>
      <c r="G48" s="108"/>
      <c r="H48" s="161">
        <v>1115228</v>
      </c>
      <c r="I48" s="162">
        <v>226247</v>
      </c>
    </row>
    <row r="49" spans="1:9" ht="13.5" thickBot="1" x14ac:dyDescent="0.25">
      <c r="A49" s="90"/>
      <c r="B49" s="91" t="s">
        <v>2</v>
      </c>
      <c r="C49" s="91"/>
      <c r="D49" s="140">
        <f>+D9+D33</f>
        <v>635921768</v>
      </c>
      <c r="E49" s="140">
        <f>+E9+E33</f>
        <v>618399588.60039997</v>
      </c>
      <c r="F49" s="141" t="s">
        <v>16</v>
      </c>
      <c r="G49" s="142"/>
      <c r="H49" s="163">
        <f>+H9+H21+H32</f>
        <v>635921768</v>
      </c>
      <c r="I49" s="164">
        <f>+I9+I21+I32</f>
        <v>618399588.60039997</v>
      </c>
    </row>
    <row r="50" spans="1:9" x14ac:dyDescent="0.2">
      <c r="A50" s="25"/>
      <c r="B50" s="69" t="s">
        <v>149</v>
      </c>
      <c r="C50" s="8"/>
      <c r="D50" s="12"/>
      <c r="E50" s="12"/>
      <c r="F50" s="82"/>
      <c r="G50" s="82"/>
      <c r="H50" s="12">
        <f>+H49-D49</f>
        <v>0</v>
      </c>
      <c r="I50" s="12"/>
    </row>
    <row r="51" spans="1:9" x14ac:dyDescent="0.2">
      <c r="A51" s="14"/>
      <c r="B51" s="14"/>
      <c r="C51" s="39"/>
      <c r="D51" s="53"/>
      <c r="E51" s="29"/>
      <c r="F51" s="14"/>
      <c r="G51" s="41"/>
      <c r="H51" s="30"/>
      <c r="I51" s="30"/>
    </row>
    <row r="52" spans="1:9" ht="14.25" x14ac:dyDescent="0.2">
      <c r="A52" s="267" t="s">
        <v>142</v>
      </c>
      <c r="B52" s="267"/>
      <c r="C52" s="267"/>
      <c r="D52" s="267"/>
      <c r="E52" s="267"/>
      <c r="F52" s="267"/>
      <c r="G52" s="267"/>
      <c r="H52" s="267"/>
      <c r="I52" s="267"/>
    </row>
    <row r="53" spans="1:9" ht="14.25" x14ac:dyDescent="0.2">
      <c r="A53" s="14"/>
      <c r="B53" s="14"/>
      <c r="C53" s="39"/>
      <c r="D53" s="55"/>
      <c r="E53" s="31"/>
      <c r="F53" s="14"/>
      <c r="G53" s="41"/>
      <c r="H53" s="29"/>
      <c r="I53" s="29"/>
    </row>
    <row r="54" spans="1:9" x14ac:dyDescent="0.2">
      <c r="A54" s="14"/>
      <c r="B54" s="13"/>
      <c r="C54" s="8"/>
      <c r="D54" s="59"/>
      <c r="E54" s="29"/>
      <c r="F54" s="32"/>
      <c r="G54" s="42"/>
      <c r="H54" s="27"/>
      <c r="I54" s="27"/>
    </row>
    <row r="55" spans="1:9" x14ac:dyDescent="0.2">
      <c r="A55" s="14"/>
      <c r="B55" s="14"/>
      <c r="C55" s="39"/>
      <c r="D55" s="54"/>
      <c r="E55" s="14"/>
      <c r="F55" s="11"/>
      <c r="G55" s="43"/>
      <c r="H55" s="33"/>
      <c r="I55" s="33"/>
    </row>
    <row r="56" spans="1:9" x14ac:dyDescent="0.2">
      <c r="F56" s="16"/>
      <c r="G56" s="44"/>
    </row>
    <row r="57" spans="1:9" x14ac:dyDescent="0.2">
      <c r="F57" s="5"/>
      <c r="G57" s="45"/>
    </row>
    <row r="58" spans="1:9" x14ac:dyDescent="0.2">
      <c r="F58" s="5"/>
      <c r="G58" s="45"/>
    </row>
    <row r="59" spans="1:9" x14ac:dyDescent="0.2">
      <c r="C59" s="37" t="s">
        <v>122</v>
      </c>
      <c r="D59" s="52">
        <f>D49-H49</f>
        <v>0</v>
      </c>
      <c r="E59" s="52">
        <f>E49-I49</f>
        <v>0</v>
      </c>
      <c r="F59" s="5"/>
      <c r="G59" s="45"/>
    </row>
  </sheetData>
  <sheetProtection password="CA9D"/>
  <mergeCells count="8">
    <mergeCell ref="A52:I52"/>
    <mergeCell ref="A1:I1"/>
    <mergeCell ref="A4:I4"/>
    <mergeCell ref="A3:I3"/>
    <mergeCell ref="D6:D7"/>
    <mergeCell ref="E6:E7"/>
    <mergeCell ref="H6:H7"/>
    <mergeCell ref="I6:I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5" orientation="landscape" useFirstPageNumber="1" horizontalDpi="1200" verticalDpi="1200" r:id="rId1"/>
  <headerFooter alignWithMargins="0">
    <oddFooter>&amp;R&amp;P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75"/>
  <sheetViews>
    <sheetView zoomScaleNormal="100" zoomScaleSheetLayoutView="100" workbookViewId="0">
      <selection sqref="A1:E1"/>
    </sheetView>
  </sheetViews>
  <sheetFormatPr baseColWidth="10" defaultColWidth="11.42578125" defaultRowHeight="15" x14ac:dyDescent="0.3"/>
  <cols>
    <col min="1" max="1" width="0.85546875" style="2" customWidth="1"/>
    <col min="2" max="2" width="65.85546875" style="2" bestFit="1" customWidth="1"/>
    <col min="3" max="3" width="11.7109375" style="46" customWidth="1"/>
    <col min="4" max="5" width="12" style="2" customWidth="1"/>
    <col min="6" max="6" width="11.28515625" style="2" customWidth="1"/>
    <col min="7" max="16384" width="11.42578125" style="2"/>
  </cols>
  <sheetData>
    <row r="1" spans="1:12" s="19" customFormat="1" ht="36.75" customHeight="1" x14ac:dyDescent="0.3">
      <c r="A1" s="275" t="s">
        <v>102</v>
      </c>
      <c r="B1" s="275"/>
      <c r="C1" s="275"/>
      <c r="D1" s="275"/>
      <c r="E1" s="275"/>
      <c r="F1" s="18"/>
      <c r="G1" s="18"/>
      <c r="H1" s="18"/>
      <c r="I1" s="18"/>
      <c r="J1" s="18"/>
      <c r="K1" s="18"/>
      <c r="L1" s="18"/>
    </row>
    <row r="2" spans="1:12" s="21" customFormat="1" ht="16.5" x14ac:dyDescent="0.3">
      <c r="A2" s="20"/>
      <c r="B2" s="20"/>
      <c r="C2" s="48"/>
      <c r="D2" s="20"/>
      <c r="E2" s="20"/>
      <c r="F2" s="20"/>
      <c r="G2" s="20"/>
      <c r="H2" s="20"/>
      <c r="I2" s="20"/>
      <c r="J2" s="20"/>
      <c r="K2" s="20"/>
      <c r="L2" s="20"/>
    </row>
    <row r="3" spans="1:12" s="21" customFormat="1" ht="16.5" x14ac:dyDescent="0.3">
      <c r="A3" s="270" t="s">
        <v>147</v>
      </c>
      <c r="B3" s="270"/>
      <c r="C3" s="270"/>
      <c r="D3" s="270"/>
      <c r="E3" s="270"/>
      <c r="F3" s="20"/>
      <c r="G3" s="20"/>
      <c r="H3" s="20"/>
      <c r="I3" s="20"/>
      <c r="J3" s="20"/>
      <c r="K3" s="20"/>
      <c r="L3" s="20"/>
    </row>
    <row r="4" spans="1:12" s="23" customFormat="1" ht="15.75" x14ac:dyDescent="0.25">
      <c r="A4" s="269" t="s">
        <v>36</v>
      </c>
      <c r="B4" s="269"/>
      <c r="C4" s="269"/>
      <c r="D4" s="269"/>
      <c r="E4" s="269"/>
      <c r="F4" s="22"/>
      <c r="G4" s="22"/>
      <c r="H4" s="22"/>
      <c r="I4" s="22"/>
      <c r="J4" s="22"/>
      <c r="K4" s="22"/>
      <c r="L4" s="22"/>
    </row>
    <row r="5" spans="1:12" ht="14.25" thickBot="1" x14ac:dyDescent="0.3">
      <c r="A5" s="1"/>
      <c r="B5" s="1"/>
      <c r="C5" s="40"/>
      <c r="D5" s="1"/>
      <c r="E5" s="1"/>
      <c r="F5" s="1"/>
      <c r="G5" s="1"/>
      <c r="H5" s="1"/>
      <c r="I5" s="1"/>
      <c r="J5" s="1"/>
      <c r="K5" s="1"/>
      <c r="L5" s="1"/>
    </row>
    <row r="6" spans="1:12" s="84" customFormat="1" ht="14.25" x14ac:dyDescent="0.3">
      <c r="A6" s="60"/>
      <c r="B6" s="70"/>
      <c r="C6" s="47" t="s">
        <v>4</v>
      </c>
      <c r="D6" s="56" t="s">
        <v>0</v>
      </c>
      <c r="E6" s="7" t="s">
        <v>0</v>
      </c>
      <c r="F6" s="17"/>
      <c r="G6" s="17"/>
      <c r="H6" s="17"/>
      <c r="I6" s="17"/>
      <c r="J6" s="17"/>
      <c r="K6" s="17"/>
      <c r="L6" s="17"/>
    </row>
    <row r="7" spans="1:12" s="84" customFormat="1" ht="14.25" x14ac:dyDescent="0.3">
      <c r="A7" s="62"/>
      <c r="B7" s="24"/>
      <c r="C7" s="24" t="s">
        <v>5</v>
      </c>
      <c r="D7" s="57">
        <v>2016</v>
      </c>
      <c r="E7" s="35">
        <v>2015</v>
      </c>
      <c r="F7" s="17"/>
      <c r="G7" s="17"/>
      <c r="H7" s="17"/>
      <c r="I7" s="17"/>
      <c r="J7" s="17"/>
      <c r="K7" s="17"/>
      <c r="L7" s="17"/>
    </row>
    <row r="8" spans="1:12" s="85" customFormat="1" ht="13.5" customHeight="1" x14ac:dyDescent="0.25">
      <c r="A8" s="63"/>
      <c r="B8" s="71"/>
      <c r="C8" s="72"/>
      <c r="D8" s="73"/>
      <c r="E8" s="74"/>
      <c r="F8" s="15"/>
      <c r="G8" s="15"/>
      <c r="H8" s="15"/>
      <c r="I8" s="15"/>
      <c r="J8" s="15"/>
      <c r="K8" s="15"/>
      <c r="L8" s="15"/>
    </row>
    <row r="9" spans="1:12" s="84" customFormat="1" ht="13.5" customHeight="1" x14ac:dyDescent="0.3">
      <c r="A9" s="65"/>
      <c r="B9" s="12" t="s">
        <v>50</v>
      </c>
      <c r="C9" s="49"/>
      <c r="D9" s="58"/>
      <c r="E9" s="34"/>
      <c r="F9" s="17"/>
      <c r="G9" s="17"/>
      <c r="H9" s="17"/>
      <c r="I9" s="17"/>
      <c r="J9" s="17"/>
      <c r="K9" s="17"/>
      <c r="L9" s="17"/>
    </row>
    <row r="10" spans="1:12" s="84" customFormat="1" ht="13.5" customHeight="1" x14ac:dyDescent="0.3">
      <c r="A10" s="65"/>
      <c r="B10" s="12" t="s">
        <v>112</v>
      </c>
      <c r="C10" s="49" t="s">
        <v>94</v>
      </c>
      <c r="D10" s="94">
        <v>71795316</v>
      </c>
      <c r="E10" s="95">
        <v>78978419</v>
      </c>
      <c r="F10" s="17"/>
      <c r="G10" s="17"/>
      <c r="H10" s="17"/>
      <c r="I10" s="17"/>
      <c r="J10" s="17"/>
      <c r="K10" s="17"/>
      <c r="L10" s="17"/>
    </row>
    <row r="11" spans="1:12" s="84" customFormat="1" ht="13.5" customHeight="1" x14ac:dyDescent="0.3">
      <c r="A11" s="65"/>
      <c r="B11" s="12" t="s">
        <v>113</v>
      </c>
      <c r="C11" s="49" t="s">
        <v>95</v>
      </c>
      <c r="D11" s="94">
        <v>-45463326</v>
      </c>
      <c r="E11" s="95">
        <v>-44097645</v>
      </c>
      <c r="F11" s="17"/>
      <c r="G11" s="17"/>
      <c r="H11" s="17"/>
      <c r="I11" s="17"/>
      <c r="J11" s="17"/>
      <c r="K11" s="17"/>
      <c r="L11" s="17"/>
    </row>
    <row r="12" spans="1:12" s="85" customFormat="1" ht="13.5" customHeight="1" x14ac:dyDescent="0.25">
      <c r="A12" s="63"/>
      <c r="B12" s="12" t="s">
        <v>124</v>
      </c>
      <c r="C12" s="49" t="s">
        <v>96</v>
      </c>
      <c r="D12" s="96">
        <f>+D13+D14</f>
        <v>418618090</v>
      </c>
      <c r="E12" s="97">
        <f>+E13+E14</f>
        <v>344535497</v>
      </c>
      <c r="F12" s="15"/>
      <c r="G12" s="86"/>
      <c r="H12" s="15"/>
      <c r="I12" s="15"/>
      <c r="J12" s="15"/>
      <c r="K12" s="17"/>
      <c r="L12" s="15"/>
    </row>
    <row r="13" spans="1:12" s="85" customFormat="1" ht="13.5" customHeight="1" x14ac:dyDescent="0.25">
      <c r="A13" s="63"/>
      <c r="B13" s="13" t="s">
        <v>17</v>
      </c>
      <c r="C13" s="49"/>
      <c r="D13" s="98">
        <v>52182898</v>
      </c>
      <c r="E13" s="99">
        <v>68886012</v>
      </c>
      <c r="F13" s="15"/>
      <c r="G13" s="15"/>
      <c r="H13" s="15"/>
      <c r="I13" s="15"/>
      <c r="J13" s="15"/>
      <c r="K13" s="15"/>
      <c r="L13" s="15"/>
    </row>
    <row r="14" spans="1:12" s="85" customFormat="1" ht="13.5" customHeight="1" x14ac:dyDescent="0.25">
      <c r="A14" s="63"/>
      <c r="B14" s="13" t="s">
        <v>18</v>
      </c>
      <c r="C14" s="49"/>
      <c r="D14" s="98">
        <v>366435192</v>
      </c>
      <c r="E14" s="99">
        <v>275649485</v>
      </c>
      <c r="F14" s="15"/>
      <c r="G14" s="15"/>
      <c r="H14" s="15"/>
      <c r="I14" s="15"/>
      <c r="J14" s="15"/>
      <c r="K14" s="15"/>
      <c r="L14" s="15"/>
    </row>
    <row r="15" spans="1:12" s="85" customFormat="1" ht="13.5" customHeight="1" x14ac:dyDescent="0.25">
      <c r="A15" s="63"/>
      <c r="B15" s="12" t="s">
        <v>19</v>
      </c>
      <c r="C15" s="49"/>
      <c r="D15" s="96">
        <v>1730287</v>
      </c>
      <c r="E15" s="97">
        <v>-197196</v>
      </c>
      <c r="F15" s="15"/>
      <c r="G15" s="15"/>
      <c r="H15" s="15"/>
      <c r="I15" s="15"/>
      <c r="J15" s="15"/>
      <c r="K15" s="15"/>
      <c r="L15" s="15"/>
    </row>
    <row r="16" spans="1:12" s="85" customFormat="1" ht="13.5" customHeight="1" x14ac:dyDescent="0.25">
      <c r="A16" s="63"/>
      <c r="B16" s="12" t="s">
        <v>145</v>
      </c>
      <c r="C16" s="49"/>
      <c r="D16" s="96">
        <v>66658</v>
      </c>
      <c r="E16" s="154">
        <v>0</v>
      </c>
      <c r="F16" s="15"/>
      <c r="G16" s="15"/>
      <c r="H16" s="15"/>
      <c r="I16" s="15"/>
      <c r="J16" s="15"/>
      <c r="K16" s="15"/>
      <c r="L16" s="15"/>
    </row>
    <row r="17" spans="1:12" s="85" customFormat="1" ht="13.5" customHeight="1" x14ac:dyDescent="0.25">
      <c r="A17" s="63"/>
      <c r="B17" s="12" t="s">
        <v>125</v>
      </c>
      <c r="C17" s="49" t="s">
        <v>97</v>
      </c>
      <c r="D17" s="96">
        <f>+SUM(D18:D21)</f>
        <v>-60718015</v>
      </c>
      <c r="E17" s="97">
        <f>+SUM(E18:E21)</f>
        <v>-91327302</v>
      </c>
      <c r="F17" s="15"/>
      <c r="G17" s="15"/>
      <c r="H17" s="15"/>
      <c r="I17" s="15"/>
      <c r="J17" s="15"/>
      <c r="K17" s="15"/>
      <c r="L17" s="15"/>
    </row>
    <row r="18" spans="1:12" s="85" customFormat="1" ht="13.5" customHeight="1" x14ac:dyDescent="0.25">
      <c r="A18" s="63"/>
      <c r="B18" s="13" t="s">
        <v>20</v>
      </c>
      <c r="C18" s="49"/>
      <c r="D18" s="100">
        <v>-21915754</v>
      </c>
      <c r="E18" s="101">
        <v>-40667042</v>
      </c>
      <c r="F18" s="15"/>
      <c r="G18" s="15"/>
      <c r="H18" s="15"/>
      <c r="I18" s="15"/>
      <c r="J18" s="15"/>
      <c r="K18" s="15"/>
      <c r="L18" s="15"/>
    </row>
    <row r="19" spans="1:12" s="85" customFormat="1" ht="13.5" customHeight="1" x14ac:dyDescent="0.25">
      <c r="A19" s="63"/>
      <c r="B19" s="13" t="s">
        <v>35</v>
      </c>
      <c r="C19" s="49"/>
      <c r="D19" s="100">
        <v>-17998759</v>
      </c>
      <c r="E19" s="101">
        <v>-12348209</v>
      </c>
      <c r="F19" s="15"/>
      <c r="G19" s="15"/>
      <c r="H19" s="15"/>
      <c r="I19" s="15"/>
      <c r="J19" s="15"/>
      <c r="K19" s="15"/>
      <c r="L19" s="15"/>
    </row>
    <row r="20" spans="1:12" s="85" customFormat="1" ht="13.5" customHeight="1" x14ac:dyDescent="0.25">
      <c r="A20" s="63"/>
      <c r="B20" s="13" t="s">
        <v>21</v>
      </c>
      <c r="C20" s="49"/>
      <c r="D20" s="100">
        <v>-20760575</v>
      </c>
      <c r="E20" s="101">
        <v>-38188111</v>
      </c>
      <c r="F20" s="15"/>
      <c r="G20" s="15"/>
      <c r="H20" s="15"/>
      <c r="I20" s="15"/>
      <c r="J20" s="15"/>
      <c r="K20" s="15"/>
      <c r="L20" s="15"/>
    </row>
    <row r="21" spans="1:12" s="85" customFormat="1" ht="13.5" customHeight="1" x14ac:dyDescent="0.25">
      <c r="A21" s="63"/>
      <c r="B21" s="13" t="s">
        <v>41</v>
      </c>
      <c r="C21" s="77" t="s">
        <v>60</v>
      </c>
      <c r="D21" s="102">
        <v>-42927</v>
      </c>
      <c r="E21" s="103">
        <v>-123940</v>
      </c>
      <c r="F21" s="15"/>
      <c r="G21" s="15"/>
      <c r="H21" s="15"/>
      <c r="I21" s="15"/>
      <c r="J21" s="15"/>
      <c r="K21" s="15"/>
      <c r="L21" s="15"/>
    </row>
    <row r="22" spans="1:12" s="85" customFormat="1" ht="13.5" customHeight="1" x14ac:dyDescent="0.25">
      <c r="A22" s="65"/>
      <c r="B22" s="12" t="s">
        <v>126</v>
      </c>
      <c r="C22" s="49"/>
      <c r="D22" s="104">
        <f>+D23+D24</f>
        <v>25831471</v>
      </c>
      <c r="E22" s="105">
        <f>+E23+E24</f>
        <v>33328114</v>
      </c>
      <c r="F22" s="15"/>
      <c r="G22" s="15"/>
      <c r="H22" s="15"/>
      <c r="I22" s="15"/>
      <c r="J22" s="15"/>
      <c r="K22" s="15"/>
      <c r="L22" s="15"/>
    </row>
    <row r="23" spans="1:12" s="84" customFormat="1" ht="13.5" customHeight="1" x14ac:dyDescent="0.3">
      <c r="A23" s="63"/>
      <c r="B23" s="36" t="s">
        <v>22</v>
      </c>
      <c r="C23" s="49"/>
      <c r="D23" s="98">
        <v>4858384</v>
      </c>
      <c r="E23" s="99">
        <v>4757313</v>
      </c>
      <c r="F23" s="17"/>
      <c r="G23" s="17"/>
      <c r="H23" s="17"/>
      <c r="I23" s="17"/>
      <c r="J23" s="17"/>
      <c r="K23" s="17"/>
      <c r="L23" s="17"/>
    </row>
    <row r="24" spans="1:12" s="84" customFormat="1" ht="13.5" customHeight="1" x14ac:dyDescent="0.3">
      <c r="A24" s="63"/>
      <c r="B24" s="36" t="s">
        <v>70</v>
      </c>
      <c r="C24" s="77" t="s">
        <v>98</v>
      </c>
      <c r="D24" s="98">
        <v>20973087</v>
      </c>
      <c r="E24" s="99">
        <v>28570801</v>
      </c>
      <c r="F24" s="17"/>
      <c r="G24" s="17"/>
      <c r="H24" s="17"/>
      <c r="I24" s="17"/>
      <c r="J24" s="17"/>
      <c r="K24" s="17"/>
      <c r="L24" s="17"/>
    </row>
    <row r="25" spans="1:12" s="85" customFormat="1" ht="13.5" customHeight="1" x14ac:dyDescent="0.25">
      <c r="A25" s="63"/>
      <c r="B25" s="12" t="s">
        <v>127</v>
      </c>
      <c r="C25" s="49" t="s">
        <v>99</v>
      </c>
      <c r="D25" s="96">
        <f>+D26+D27</f>
        <v>-313623739</v>
      </c>
      <c r="E25" s="97">
        <f>+E26+E27</f>
        <v>-211431869</v>
      </c>
      <c r="F25" s="15"/>
      <c r="G25" s="15"/>
      <c r="H25" s="15"/>
      <c r="I25" s="15"/>
      <c r="J25" s="15"/>
      <c r="K25" s="15"/>
      <c r="L25" s="15"/>
    </row>
    <row r="26" spans="1:12" s="85" customFormat="1" ht="13.5" customHeight="1" x14ac:dyDescent="0.25">
      <c r="A26" s="63"/>
      <c r="B26" s="13" t="s">
        <v>23</v>
      </c>
      <c r="C26" s="49"/>
      <c r="D26" s="100">
        <v>-254196619</v>
      </c>
      <c r="E26" s="101">
        <v>-183917094</v>
      </c>
      <c r="F26" s="15"/>
      <c r="G26" s="15"/>
      <c r="H26" s="15"/>
      <c r="I26" s="15"/>
      <c r="J26" s="15"/>
      <c r="K26" s="15"/>
      <c r="L26" s="15"/>
    </row>
    <row r="27" spans="1:12" s="85" customFormat="1" ht="13.5" customHeight="1" x14ac:dyDescent="0.25">
      <c r="A27" s="63"/>
      <c r="B27" s="13" t="s">
        <v>24</v>
      </c>
      <c r="C27" s="49"/>
      <c r="D27" s="100">
        <v>-59427120</v>
      </c>
      <c r="E27" s="101">
        <v>-27514775</v>
      </c>
      <c r="F27" s="15"/>
      <c r="G27" s="15"/>
      <c r="H27" s="15"/>
      <c r="I27" s="15"/>
      <c r="J27" s="15"/>
      <c r="K27" s="15"/>
      <c r="L27" s="15"/>
    </row>
    <row r="28" spans="1:12" s="84" customFormat="1" ht="13.5" customHeight="1" x14ac:dyDescent="0.3">
      <c r="A28" s="65"/>
      <c r="B28" s="12" t="s">
        <v>128</v>
      </c>
      <c r="C28" s="49"/>
      <c r="D28" s="96">
        <f>+D29+D30</f>
        <v>-79587843</v>
      </c>
      <c r="E28" s="97">
        <f>+E29+E30</f>
        <v>-81015641</v>
      </c>
      <c r="F28" s="17"/>
      <c r="G28" s="17"/>
      <c r="H28" s="12"/>
      <c r="I28" s="12"/>
      <c r="J28" s="12"/>
      <c r="K28" s="12"/>
      <c r="L28" s="12"/>
    </row>
    <row r="29" spans="1:12" s="85" customFormat="1" ht="13.5" customHeight="1" x14ac:dyDescent="0.25">
      <c r="A29" s="63"/>
      <c r="B29" s="13" t="s">
        <v>25</v>
      </c>
      <c r="C29" s="51" t="s">
        <v>135</v>
      </c>
      <c r="D29" s="100">
        <v>-4381969</v>
      </c>
      <c r="E29" s="101">
        <v>-1982755</v>
      </c>
      <c r="F29" s="15"/>
      <c r="G29" s="15"/>
      <c r="H29" s="12"/>
      <c r="I29" s="12"/>
      <c r="J29" s="12"/>
      <c r="K29" s="13"/>
      <c r="L29" s="13"/>
    </row>
    <row r="30" spans="1:12" s="85" customFormat="1" ht="13.5" customHeight="1" x14ac:dyDescent="0.25">
      <c r="A30" s="63"/>
      <c r="B30" s="13" t="s">
        <v>26</v>
      </c>
      <c r="C30" s="51" t="s">
        <v>100</v>
      </c>
      <c r="D30" s="100">
        <v>-75205874</v>
      </c>
      <c r="E30" s="101">
        <v>-79032886</v>
      </c>
      <c r="F30" s="15"/>
      <c r="G30" s="15"/>
      <c r="H30" s="15"/>
      <c r="I30" s="15"/>
      <c r="J30" s="15"/>
      <c r="K30" s="15"/>
      <c r="L30" s="15"/>
    </row>
    <row r="31" spans="1:12" s="85" customFormat="1" ht="13.5" customHeight="1" x14ac:dyDescent="0.25">
      <c r="A31" s="63"/>
      <c r="B31" s="12" t="s">
        <v>27</v>
      </c>
      <c r="C31" s="38" t="s">
        <v>71</v>
      </c>
      <c r="D31" s="106">
        <v>-19597315</v>
      </c>
      <c r="E31" s="107">
        <v>-20826981</v>
      </c>
      <c r="F31" s="15"/>
      <c r="G31" s="15"/>
      <c r="H31" s="15"/>
      <c r="I31" s="15"/>
      <c r="J31" s="15"/>
      <c r="K31" s="15"/>
      <c r="L31" s="15"/>
    </row>
    <row r="32" spans="1:12" s="85" customFormat="1" ht="13.5" customHeight="1" x14ac:dyDescent="0.25">
      <c r="A32" s="63"/>
      <c r="B32" s="12" t="s">
        <v>72</v>
      </c>
      <c r="C32" s="38" t="s">
        <v>91</v>
      </c>
      <c r="D32" s="106">
        <v>1368981</v>
      </c>
      <c r="E32" s="107">
        <f>1887678+18320007</f>
        <v>20207685</v>
      </c>
      <c r="F32" s="15"/>
      <c r="G32" s="15"/>
      <c r="H32" s="15"/>
      <c r="I32" s="15"/>
      <c r="J32" s="15"/>
      <c r="K32" s="15"/>
      <c r="L32" s="15"/>
    </row>
    <row r="33" spans="1:33" s="85" customFormat="1" ht="13.5" customHeight="1" x14ac:dyDescent="0.25">
      <c r="A33" s="63"/>
      <c r="B33" s="12" t="s">
        <v>73</v>
      </c>
      <c r="C33" s="38"/>
      <c r="D33" s="106">
        <v>1770149</v>
      </c>
      <c r="E33" s="107">
        <v>128417</v>
      </c>
      <c r="F33" s="15"/>
      <c r="G33" s="15"/>
      <c r="H33" s="15"/>
      <c r="I33" s="15"/>
      <c r="J33" s="15"/>
      <c r="K33" s="15"/>
      <c r="L33" s="15"/>
    </row>
    <row r="34" spans="1:33" s="85" customFormat="1" ht="13.5" customHeight="1" x14ac:dyDescent="0.25">
      <c r="A34" s="63"/>
      <c r="B34" s="12" t="s">
        <v>129</v>
      </c>
      <c r="C34" s="38"/>
      <c r="D34" s="106">
        <f>+D35+D36</f>
        <v>3669486</v>
      </c>
      <c r="E34" s="107">
        <f>+E35+E36</f>
        <v>-5537409</v>
      </c>
      <c r="F34" s="15"/>
      <c r="G34" s="15"/>
      <c r="H34" s="15"/>
      <c r="I34" s="15"/>
      <c r="J34" s="15"/>
      <c r="K34" s="15"/>
      <c r="L34" s="15"/>
    </row>
    <row r="35" spans="1:33" s="85" customFormat="1" ht="13.5" customHeight="1" x14ac:dyDescent="0.25">
      <c r="A35" s="63"/>
      <c r="B35" s="13" t="s">
        <v>74</v>
      </c>
      <c r="C35" s="38"/>
      <c r="D35" s="100">
        <v>4636379</v>
      </c>
      <c r="E35" s="101">
        <v>-4976868</v>
      </c>
      <c r="F35" s="15"/>
      <c r="G35" s="15"/>
      <c r="H35" s="15"/>
      <c r="I35" s="15"/>
      <c r="J35" s="15"/>
      <c r="K35" s="15"/>
      <c r="L35" s="15"/>
    </row>
    <row r="36" spans="1:33" s="85" customFormat="1" ht="13.5" customHeight="1" x14ac:dyDescent="0.25">
      <c r="A36" s="63"/>
      <c r="B36" s="36" t="s">
        <v>75</v>
      </c>
      <c r="C36" s="38"/>
      <c r="D36" s="100">
        <v>-966893</v>
      </c>
      <c r="E36" s="101">
        <v>-560541</v>
      </c>
      <c r="F36" s="15"/>
      <c r="G36" s="15"/>
      <c r="H36" s="15"/>
      <c r="I36" s="15"/>
      <c r="J36" s="15"/>
      <c r="K36" s="15"/>
      <c r="L36" s="15"/>
    </row>
    <row r="37" spans="1:33" s="85" customFormat="1" ht="13.5" customHeight="1" x14ac:dyDescent="0.25">
      <c r="A37" s="63"/>
      <c r="B37" s="93" t="s">
        <v>132</v>
      </c>
      <c r="C37" s="38" t="s">
        <v>134</v>
      </c>
      <c r="D37" s="128">
        <v>0</v>
      </c>
      <c r="E37" s="107">
        <f>35777480+4301430</f>
        <v>40078910</v>
      </c>
      <c r="F37" s="15"/>
      <c r="G37" s="15"/>
      <c r="H37" s="15"/>
      <c r="I37" s="15"/>
      <c r="J37" s="15"/>
      <c r="K37" s="15"/>
      <c r="L37" s="15"/>
    </row>
    <row r="38" spans="1:33" s="84" customFormat="1" ht="13.5" customHeight="1" x14ac:dyDescent="0.3">
      <c r="A38" s="63"/>
      <c r="B38" s="12" t="s">
        <v>39</v>
      </c>
      <c r="C38" s="38"/>
      <c r="D38" s="135">
        <v>-1315220</v>
      </c>
      <c r="E38" s="110">
        <v>-77336</v>
      </c>
      <c r="F38" s="15"/>
      <c r="G38" s="15"/>
      <c r="H38" s="15"/>
      <c r="I38" s="15"/>
      <c r="J38" s="15"/>
      <c r="K38" s="15"/>
      <c r="L38" s="1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</row>
    <row r="39" spans="1:33" s="85" customFormat="1" ht="13.5" customHeight="1" x14ac:dyDescent="0.25">
      <c r="A39" s="63"/>
      <c r="B39" s="12" t="s">
        <v>28</v>
      </c>
      <c r="C39" s="38"/>
      <c r="D39" s="111">
        <f>+D10+D11+D12+D15+D17+D22+D25+D28+D31+D32+D33+D34+D38+D37+D16</f>
        <v>4544980</v>
      </c>
      <c r="E39" s="112">
        <f>+E10+E11+E12+E15+E17+E22+E25+E28+E31+E32+E33+E34+E38+E37</f>
        <v>62745663</v>
      </c>
      <c r="F39" s="15"/>
      <c r="G39" s="15"/>
      <c r="H39" s="86"/>
      <c r="I39" s="15"/>
      <c r="J39" s="15"/>
      <c r="K39" s="15"/>
      <c r="L39" s="15"/>
    </row>
    <row r="40" spans="1:33" s="85" customFormat="1" ht="13.5" customHeight="1" x14ac:dyDescent="0.25">
      <c r="A40" s="63"/>
      <c r="B40" s="36"/>
      <c r="C40" s="38"/>
      <c r="D40" s="98"/>
      <c r="E40" s="99"/>
      <c r="F40" s="15"/>
      <c r="G40" s="15"/>
      <c r="H40" s="15"/>
      <c r="I40" s="15"/>
      <c r="J40" s="15"/>
      <c r="K40" s="15"/>
      <c r="L40" s="15"/>
    </row>
    <row r="41" spans="1:33" s="85" customFormat="1" ht="13.5" customHeight="1" x14ac:dyDescent="0.25">
      <c r="A41" s="63"/>
      <c r="B41" s="12" t="s">
        <v>120</v>
      </c>
      <c r="C41" s="49"/>
      <c r="D41" s="96">
        <f>+D42+D43</f>
        <v>1159139</v>
      </c>
      <c r="E41" s="97">
        <f>+E42+E43</f>
        <v>1668213</v>
      </c>
      <c r="F41" s="15"/>
      <c r="G41" s="15"/>
      <c r="H41" s="15"/>
      <c r="I41" s="15"/>
      <c r="J41" s="15"/>
      <c r="K41" s="15"/>
      <c r="L41" s="15"/>
    </row>
    <row r="42" spans="1:33" s="85" customFormat="1" ht="13.5" customHeight="1" x14ac:dyDescent="0.25">
      <c r="A42" s="63"/>
      <c r="B42" s="13" t="s">
        <v>76</v>
      </c>
      <c r="C42" s="49"/>
      <c r="D42" s="98">
        <f>457363</f>
        <v>457363</v>
      </c>
      <c r="E42" s="99">
        <v>16531</v>
      </c>
      <c r="F42" s="15"/>
      <c r="G42" s="15"/>
      <c r="H42" s="15"/>
      <c r="I42" s="15"/>
      <c r="J42" s="15"/>
      <c r="K42" s="15"/>
      <c r="L42" s="15"/>
    </row>
    <row r="43" spans="1:33" s="85" customFormat="1" ht="13.5" customHeight="1" x14ac:dyDescent="0.25">
      <c r="A43" s="63"/>
      <c r="B43" s="13" t="s">
        <v>77</v>
      </c>
      <c r="C43" s="38"/>
      <c r="D43" s="98">
        <v>701776</v>
      </c>
      <c r="E43" s="99">
        <v>1651682</v>
      </c>
      <c r="F43" s="15"/>
      <c r="G43" s="15"/>
      <c r="H43" s="15"/>
      <c r="I43" s="15"/>
      <c r="J43" s="15"/>
      <c r="K43" s="15"/>
      <c r="L43" s="15"/>
    </row>
    <row r="44" spans="1:33" s="85" customFormat="1" ht="13.5" customHeight="1" x14ac:dyDescent="0.25">
      <c r="A44" s="63"/>
      <c r="B44" s="12" t="s">
        <v>29</v>
      </c>
      <c r="C44" s="38" t="s">
        <v>116</v>
      </c>
      <c r="D44" s="106">
        <f>-3272679+762</f>
        <v>-3271917</v>
      </c>
      <c r="E44" s="107">
        <v>-3868850</v>
      </c>
      <c r="F44" s="15"/>
      <c r="G44" s="15"/>
      <c r="H44" s="15"/>
      <c r="I44" s="15"/>
      <c r="J44" s="15"/>
      <c r="K44" s="15"/>
      <c r="L44" s="15"/>
    </row>
    <row r="45" spans="1:33" s="85" customFormat="1" ht="13.5" customHeight="1" x14ac:dyDescent="0.25">
      <c r="A45" s="63"/>
      <c r="B45" s="12" t="s">
        <v>78</v>
      </c>
      <c r="C45" s="38"/>
      <c r="D45" s="106">
        <v>-330499</v>
      </c>
      <c r="E45" s="107">
        <v>-152949</v>
      </c>
      <c r="F45" s="15"/>
      <c r="G45" s="15"/>
      <c r="H45" s="15"/>
      <c r="I45" s="15"/>
      <c r="J45" s="15"/>
      <c r="K45" s="15"/>
      <c r="L45" s="15"/>
    </row>
    <row r="46" spans="1:33" s="85" customFormat="1" ht="13.5" customHeight="1" x14ac:dyDescent="0.25">
      <c r="A46" s="63"/>
      <c r="B46" s="12" t="s">
        <v>30</v>
      </c>
      <c r="C46" s="38"/>
      <c r="D46" s="106">
        <v>-26873</v>
      </c>
      <c r="E46" s="107">
        <v>-33786</v>
      </c>
      <c r="F46" s="15"/>
      <c r="G46" s="15"/>
      <c r="H46" s="15"/>
      <c r="I46" s="15"/>
      <c r="J46" s="15"/>
      <c r="K46" s="15"/>
      <c r="L46" s="15"/>
    </row>
    <row r="47" spans="1:33" s="85" customFormat="1" ht="13.5" customHeight="1" x14ac:dyDescent="0.25">
      <c r="A47" s="63"/>
      <c r="B47" s="12" t="s">
        <v>121</v>
      </c>
      <c r="C47" s="38"/>
      <c r="D47" s="106">
        <f>+D48</f>
        <v>-407124</v>
      </c>
      <c r="E47" s="107">
        <f>+E48</f>
        <v>-184009</v>
      </c>
      <c r="F47" s="15"/>
      <c r="G47" s="15"/>
      <c r="H47" s="15"/>
      <c r="I47" s="15"/>
      <c r="J47" s="15"/>
      <c r="K47" s="15"/>
      <c r="L47" s="15"/>
    </row>
    <row r="48" spans="1:33" s="85" customFormat="1" ht="13.5" customHeight="1" x14ac:dyDescent="0.25">
      <c r="A48" s="63"/>
      <c r="B48" s="13" t="s">
        <v>74</v>
      </c>
      <c r="C48" s="38"/>
      <c r="D48" s="100">
        <v>-407124</v>
      </c>
      <c r="E48" s="101">
        <v>-184009</v>
      </c>
      <c r="F48" s="15"/>
      <c r="G48" s="15"/>
      <c r="H48" s="15"/>
      <c r="I48" s="15"/>
      <c r="J48" s="15"/>
      <c r="K48" s="15"/>
      <c r="L48" s="15"/>
    </row>
    <row r="49" spans="1:12" s="85" customFormat="1" ht="13.5" customHeight="1" x14ac:dyDescent="0.25">
      <c r="A49" s="63"/>
      <c r="B49" s="12" t="s">
        <v>31</v>
      </c>
      <c r="C49" s="49"/>
      <c r="D49" s="111">
        <f>+D41+D44+D45+D46+D47</f>
        <v>-2877274</v>
      </c>
      <c r="E49" s="112">
        <f>+E41+E44+E45+E46+E47</f>
        <v>-2571381</v>
      </c>
      <c r="F49" s="15"/>
      <c r="G49" s="15"/>
      <c r="H49" s="15"/>
      <c r="I49" s="15"/>
      <c r="J49" s="15"/>
      <c r="K49" s="15"/>
      <c r="L49" s="15"/>
    </row>
    <row r="50" spans="1:12" s="85" customFormat="1" ht="13.5" customHeight="1" x14ac:dyDescent="0.25">
      <c r="A50" s="63"/>
      <c r="B50" s="12" t="s">
        <v>79</v>
      </c>
      <c r="C50" s="49" t="s">
        <v>101</v>
      </c>
      <c r="D50" s="96">
        <v>479463</v>
      </c>
      <c r="E50" s="97">
        <v>1198682</v>
      </c>
      <c r="F50" s="15"/>
      <c r="G50" s="15"/>
      <c r="H50" s="15"/>
      <c r="I50" s="15"/>
      <c r="J50" s="15"/>
      <c r="K50" s="15"/>
      <c r="L50" s="15"/>
    </row>
    <row r="51" spans="1:12" s="85" customFormat="1" ht="13.5" customHeight="1" x14ac:dyDescent="0.25">
      <c r="A51" s="63"/>
      <c r="B51" s="12" t="s">
        <v>32</v>
      </c>
      <c r="C51" s="49"/>
      <c r="D51" s="111">
        <f>+D39+D49+D50</f>
        <v>2147169</v>
      </c>
      <c r="E51" s="112">
        <f>+E39+E49+E50</f>
        <v>61372964</v>
      </c>
      <c r="F51" s="15"/>
      <c r="G51" s="15"/>
      <c r="H51" s="15"/>
      <c r="I51" s="15"/>
      <c r="J51" s="15"/>
      <c r="K51" s="15"/>
      <c r="L51" s="15"/>
    </row>
    <row r="52" spans="1:12" s="85" customFormat="1" ht="13.5" customHeight="1" x14ac:dyDescent="0.25">
      <c r="A52" s="63"/>
      <c r="B52" s="13" t="s">
        <v>51</v>
      </c>
      <c r="C52" s="49" t="s">
        <v>88</v>
      </c>
      <c r="D52" s="113">
        <v>-3553280</v>
      </c>
      <c r="E52" s="114">
        <v>-1125331</v>
      </c>
      <c r="F52" s="15"/>
      <c r="G52" s="15"/>
      <c r="H52" s="15"/>
      <c r="I52" s="15"/>
      <c r="J52" s="15"/>
      <c r="K52" s="15"/>
      <c r="L52" s="15"/>
    </row>
    <row r="53" spans="1:12" s="85" customFormat="1" ht="13.5" customHeight="1" x14ac:dyDescent="0.25">
      <c r="A53" s="63"/>
      <c r="B53" s="12" t="s">
        <v>33</v>
      </c>
      <c r="C53" s="49"/>
      <c r="D53" s="111">
        <f>+D51+D52</f>
        <v>-1406111</v>
      </c>
      <c r="E53" s="112">
        <f>+E51+E52</f>
        <v>60247633</v>
      </c>
      <c r="F53" s="15"/>
      <c r="G53" s="15"/>
      <c r="H53" s="15"/>
      <c r="I53" s="15"/>
      <c r="J53" s="15"/>
      <c r="K53" s="15"/>
      <c r="L53" s="15"/>
    </row>
    <row r="54" spans="1:12" s="85" customFormat="1" ht="13.5" customHeight="1" x14ac:dyDescent="0.25">
      <c r="A54" s="65"/>
      <c r="B54" s="26" t="s">
        <v>80</v>
      </c>
      <c r="C54" s="49"/>
      <c r="D54" s="111">
        <f>+D53</f>
        <v>-1406111</v>
      </c>
      <c r="E54" s="112">
        <f>+E53</f>
        <v>60247633</v>
      </c>
      <c r="F54" s="15"/>
      <c r="G54" s="15"/>
      <c r="H54" s="15"/>
      <c r="I54" s="15"/>
      <c r="J54" s="15"/>
      <c r="K54" s="15"/>
      <c r="L54" s="15"/>
    </row>
    <row r="55" spans="1:12" s="85" customFormat="1" ht="13.5" customHeight="1" x14ac:dyDescent="0.25">
      <c r="A55" s="65"/>
      <c r="B55" s="25" t="s">
        <v>123</v>
      </c>
      <c r="C55" s="77" t="s">
        <v>67</v>
      </c>
      <c r="D55" s="115">
        <f>D54-D56</f>
        <v>-1818899</v>
      </c>
      <c r="E55" s="116">
        <f>E54-E56</f>
        <v>59753779</v>
      </c>
      <c r="F55" s="15"/>
      <c r="G55" s="15"/>
      <c r="H55" s="15"/>
      <c r="I55" s="15"/>
      <c r="J55" s="15"/>
      <c r="K55" s="15"/>
      <c r="L55" s="15"/>
    </row>
    <row r="56" spans="1:12" s="84" customFormat="1" ht="13.5" customHeight="1" thickBot="1" x14ac:dyDescent="0.35">
      <c r="A56" s="75"/>
      <c r="B56" s="78" t="s">
        <v>81</v>
      </c>
      <c r="C56" s="264" t="s">
        <v>92</v>
      </c>
      <c r="D56" s="117">
        <v>412788</v>
      </c>
      <c r="E56" s="118">
        <v>493854</v>
      </c>
      <c r="F56" s="17"/>
      <c r="G56" s="17"/>
      <c r="H56" s="17"/>
      <c r="I56" s="17"/>
      <c r="J56" s="17"/>
      <c r="K56" s="17"/>
      <c r="L56" s="17"/>
    </row>
    <row r="57" spans="1:12" s="10" customFormat="1" ht="13.5" customHeight="1" x14ac:dyDescent="0.3">
      <c r="A57" s="12"/>
      <c r="B57" s="69"/>
      <c r="C57" s="50"/>
      <c r="D57" s="4"/>
      <c r="E57" s="4"/>
      <c r="F57" s="9"/>
      <c r="G57" s="9"/>
      <c r="H57" s="9"/>
      <c r="I57" s="9"/>
      <c r="J57" s="9"/>
      <c r="K57" s="9"/>
      <c r="L57" s="9"/>
    </row>
    <row r="58" spans="1:12" s="23" customFormat="1" ht="28.15" customHeight="1" x14ac:dyDescent="0.25">
      <c r="A58" s="276" t="s">
        <v>146</v>
      </c>
      <c r="B58" s="276"/>
      <c r="C58" s="276"/>
      <c r="D58" s="276"/>
      <c r="E58" s="276"/>
      <c r="F58" s="22"/>
      <c r="G58" s="22"/>
      <c r="H58" s="22"/>
      <c r="I58" s="22"/>
      <c r="J58" s="22"/>
      <c r="K58" s="22"/>
      <c r="L58" s="22"/>
    </row>
    <row r="59" spans="1:12" ht="15.6" customHeight="1" x14ac:dyDescent="0.25">
      <c r="A59" s="1"/>
      <c r="B59" s="269"/>
      <c r="C59" s="269"/>
      <c r="D59" s="269"/>
      <c r="E59" s="269"/>
      <c r="F59" s="1"/>
      <c r="G59" s="1"/>
      <c r="H59" s="1"/>
      <c r="I59" s="1"/>
      <c r="J59" s="1"/>
      <c r="K59" s="1"/>
      <c r="L59" s="1"/>
    </row>
    <row r="60" spans="1:12" ht="15.75" x14ac:dyDescent="0.25">
      <c r="A60" s="3"/>
      <c r="B60" s="28"/>
      <c r="C60" s="48"/>
      <c r="D60" s="28"/>
      <c r="E60" s="28"/>
      <c r="F60" s="1"/>
      <c r="G60" s="1"/>
      <c r="H60" s="1"/>
      <c r="I60" s="1"/>
      <c r="J60" s="1"/>
      <c r="K60" s="1"/>
      <c r="L60" s="1"/>
    </row>
    <row r="61" spans="1:12" ht="13.5" x14ac:dyDescent="0.25">
      <c r="A61" s="1"/>
      <c r="B61" s="1"/>
      <c r="C61" s="40"/>
      <c r="D61" s="1"/>
      <c r="E61" s="1"/>
      <c r="F61" s="1"/>
      <c r="G61" s="1"/>
      <c r="H61" s="1"/>
      <c r="I61" s="1"/>
      <c r="J61" s="1"/>
      <c r="K61" s="1"/>
      <c r="L61" s="1"/>
    </row>
    <row r="62" spans="1:12" ht="13.5" x14ac:dyDescent="0.25">
      <c r="A62" s="1"/>
      <c r="B62" s="1"/>
      <c r="C62" s="40"/>
      <c r="D62" s="1"/>
      <c r="E62" s="1"/>
      <c r="F62" s="1"/>
      <c r="G62" s="1"/>
      <c r="H62" s="1"/>
      <c r="I62" s="1"/>
      <c r="J62" s="1"/>
      <c r="K62" s="1"/>
      <c r="L62" s="1"/>
    </row>
    <row r="63" spans="1:12" ht="13.5" x14ac:dyDescent="0.25">
      <c r="A63" s="1"/>
      <c r="B63" s="1"/>
      <c r="C63" s="40"/>
      <c r="D63" s="1"/>
      <c r="E63" s="1"/>
      <c r="F63" s="1"/>
      <c r="G63" s="1"/>
      <c r="H63" s="1"/>
      <c r="I63" s="1"/>
      <c r="J63" s="1"/>
      <c r="K63" s="1"/>
      <c r="L63" s="1"/>
    </row>
    <row r="64" spans="1:12" ht="13.5" x14ac:dyDescent="0.25">
      <c r="A64" s="1"/>
      <c r="B64" s="1"/>
      <c r="C64" s="40"/>
      <c r="D64" s="1"/>
      <c r="E64" s="1"/>
      <c r="F64" s="1"/>
      <c r="G64" s="1"/>
      <c r="H64" s="1"/>
      <c r="I64" s="1"/>
      <c r="J64" s="1"/>
      <c r="K64" s="1"/>
      <c r="L64" s="1"/>
    </row>
    <row r="65" spans="1:12" ht="13.5" x14ac:dyDescent="0.25">
      <c r="A65" s="1"/>
      <c r="B65" s="1"/>
      <c r="C65" s="40"/>
      <c r="D65" s="1"/>
      <c r="E65" s="1"/>
      <c r="F65" s="1"/>
      <c r="G65" s="1"/>
      <c r="H65" s="1"/>
      <c r="I65" s="1"/>
      <c r="J65" s="1"/>
      <c r="K65" s="1"/>
      <c r="L65" s="1"/>
    </row>
    <row r="66" spans="1:12" ht="13.5" x14ac:dyDescent="0.25">
      <c r="A66" s="1"/>
      <c r="B66" s="1"/>
      <c r="C66" s="40"/>
      <c r="D66" s="1"/>
      <c r="E66" s="1"/>
      <c r="F66" s="1"/>
      <c r="G66" s="1"/>
      <c r="H66" s="1"/>
      <c r="I66" s="1"/>
      <c r="J66" s="1"/>
      <c r="K66" s="1"/>
      <c r="L66" s="1"/>
    </row>
    <row r="67" spans="1:12" ht="13.5" x14ac:dyDescent="0.25">
      <c r="A67" s="1"/>
      <c r="B67" s="1"/>
      <c r="C67" s="40"/>
      <c r="D67" s="1"/>
      <c r="E67" s="1"/>
      <c r="F67" s="1"/>
      <c r="G67" s="1"/>
      <c r="H67" s="1"/>
      <c r="I67" s="1"/>
      <c r="J67" s="1"/>
      <c r="K67" s="1"/>
      <c r="L67" s="1"/>
    </row>
    <row r="68" spans="1:12" ht="13.5" x14ac:dyDescent="0.25">
      <c r="A68" s="1"/>
      <c r="B68" s="1"/>
      <c r="C68" s="40"/>
      <c r="D68" s="1"/>
      <c r="E68" s="1"/>
      <c r="F68" s="1"/>
      <c r="G68" s="1"/>
      <c r="H68" s="1"/>
      <c r="I68" s="1"/>
      <c r="J68" s="1"/>
      <c r="K68" s="1"/>
      <c r="L68" s="1"/>
    </row>
    <row r="69" spans="1:12" ht="13.5" x14ac:dyDescent="0.25">
      <c r="A69" s="1"/>
      <c r="B69" s="1"/>
      <c r="C69" s="40"/>
      <c r="D69" s="1"/>
      <c r="E69" s="1"/>
      <c r="F69" s="1"/>
      <c r="G69" s="1"/>
      <c r="H69" s="1"/>
      <c r="I69" s="1"/>
      <c r="J69" s="1"/>
      <c r="K69" s="1"/>
      <c r="L69" s="1"/>
    </row>
    <row r="70" spans="1:12" ht="13.5" x14ac:dyDescent="0.25">
      <c r="A70" s="1"/>
      <c r="B70" s="1"/>
      <c r="C70" s="40"/>
      <c r="D70" s="1"/>
      <c r="E70" s="1"/>
      <c r="F70" s="1"/>
      <c r="G70" s="1"/>
      <c r="H70" s="1"/>
      <c r="I70" s="1"/>
      <c r="J70" s="1"/>
      <c r="K70" s="1"/>
      <c r="L70" s="1"/>
    </row>
    <row r="71" spans="1:12" ht="13.5" x14ac:dyDescent="0.25">
      <c r="A71" s="1"/>
      <c r="B71" s="1"/>
      <c r="C71" s="40"/>
      <c r="D71" s="1"/>
      <c r="E71" s="1"/>
      <c r="F71" s="1"/>
      <c r="G71" s="1"/>
      <c r="H71" s="1"/>
      <c r="I71" s="1"/>
      <c r="J71" s="1"/>
      <c r="K71" s="1"/>
      <c r="L71" s="1"/>
    </row>
    <row r="72" spans="1:12" ht="13.5" x14ac:dyDescent="0.25">
      <c r="A72" s="1"/>
      <c r="B72" s="1"/>
      <c r="C72" s="40"/>
      <c r="D72" s="1"/>
      <c r="E72" s="1"/>
      <c r="F72" s="1"/>
      <c r="G72" s="1"/>
      <c r="H72" s="1"/>
      <c r="I72" s="1"/>
      <c r="J72" s="1"/>
      <c r="K72" s="1"/>
      <c r="L72" s="1"/>
    </row>
    <row r="73" spans="1:12" ht="13.5" x14ac:dyDescent="0.25">
      <c r="A73" s="1"/>
      <c r="B73" s="1"/>
      <c r="C73" s="40"/>
      <c r="D73" s="1"/>
      <c r="E73" s="1"/>
    </row>
    <row r="74" spans="1:12" ht="13.5" x14ac:dyDescent="0.25">
      <c r="A74" s="1"/>
      <c r="B74" s="1"/>
      <c r="C74" s="40"/>
      <c r="D74" s="1"/>
      <c r="E74" s="1"/>
    </row>
    <row r="75" spans="1:12" x14ac:dyDescent="0.3">
      <c r="A75" s="1"/>
    </row>
  </sheetData>
  <mergeCells count="5">
    <mergeCell ref="A3:E3"/>
    <mergeCell ref="A1:E1"/>
    <mergeCell ref="A4:E4"/>
    <mergeCell ref="A58:E58"/>
    <mergeCell ref="B59:E59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94" orientation="portrait" useFirstPageNumber="1" horizontalDpi="1200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zoomScaleNormal="100" zoomScaleSheetLayoutView="100" workbookViewId="0">
      <selection activeCell="D21" sqref="D21"/>
    </sheetView>
  </sheetViews>
  <sheetFormatPr baseColWidth="10" defaultColWidth="11.42578125" defaultRowHeight="13.5" x14ac:dyDescent="0.2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66" customWidth="1"/>
    <col min="5" max="5" width="13.7109375" style="165" hidden="1" customWidth="1"/>
    <col min="6" max="6" width="15.28515625" style="165" customWidth="1"/>
    <col min="7" max="8" width="11.28515625" style="2" customWidth="1"/>
    <col min="9" max="9" width="11.7109375" style="2" customWidth="1"/>
    <col min="10" max="12" width="13.7109375" style="2" customWidth="1"/>
    <col min="13" max="16384" width="11.42578125" style="2"/>
  </cols>
  <sheetData>
    <row r="1" spans="1:12" s="19" customFormat="1" ht="36" customHeight="1" x14ac:dyDescent="0.3">
      <c r="A1" s="275" t="s">
        <v>201</v>
      </c>
      <c r="B1" s="280"/>
      <c r="C1" s="280"/>
      <c r="D1" s="280"/>
      <c r="E1" s="280"/>
      <c r="F1" s="280"/>
      <c r="G1" s="280"/>
      <c r="H1" s="280"/>
      <c r="I1" s="280"/>
      <c r="J1" s="241"/>
      <c r="K1" s="241"/>
      <c r="L1" s="241"/>
    </row>
    <row r="2" spans="1:12" s="21" customFormat="1" ht="16.5" x14ac:dyDescent="0.3">
      <c r="A2" s="20"/>
      <c r="B2" s="20"/>
      <c r="C2" s="20"/>
      <c r="D2" s="48"/>
      <c r="E2" s="195"/>
      <c r="F2" s="195"/>
      <c r="G2" s="20"/>
      <c r="H2" s="20"/>
      <c r="I2" s="20"/>
      <c r="J2" s="20"/>
      <c r="K2" s="20"/>
    </row>
    <row r="3" spans="1:12" s="21" customFormat="1" ht="16.5" x14ac:dyDescent="0.3">
      <c r="A3" s="270" t="s">
        <v>188</v>
      </c>
      <c r="B3" s="270"/>
      <c r="C3" s="270"/>
      <c r="D3" s="270"/>
      <c r="E3" s="270"/>
      <c r="F3" s="270"/>
      <c r="G3" s="270"/>
      <c r="H3" s="270"/>
      <c r="I3" s="270"/>
      <c r="J3" s="240"/>
      <c r="K3" s="240"/>
      <c r="L3" s="240"/>
    </row>
    <row r="4" spans="1:12" s="239" customFormat="1" ht="15" customHeight="1" x14ac:dyDescent="0.25">
      <c r="A4" s="270" t="s">
        <v>200</v>
      </c>
      <c r="B4" s="270"/>
      <c r="C4" s="270"/>
      <c r="D4" s="270"/>
      <c r="E4" s="270"/>
      <c r="F4" s="270"/>
      <c r="G4" s="270"/>
      <c r="H4" s="270"/>
      <c r="I4" s="270"/>
    </row>
    <row r="5" spans="1:12" s="23" customFormat="1" ht="15.75" x14ac:dyDescent="0.25">
      <c r="A5" s="269" t="s">
        <v>36</v>
      </c>
      <c r="B5" s="269"/>
      <c r="C5" s="269"/>
      <c r="D5" s="269"/>
      <c r="E5" s="269"/>
      <c r="F5" s="269"/>
      <c r="G5" s="269"/>
      <c r="H5" s="269"/>
      <c r="I5" s="269"/>
      <c r="J5" s="239"/>
      <c r="K5" s="239"/>
      <c r="L5" s="239"/>
    </row>
    <row r="6" spans="1:12" ht="14.25" thickBot="1" x14ac:dyDescent="0.3">
      <c r="A6" s="1"/>
      <c r="B6" s="1"/>
      <c r="C6" s="1"/>
      <c r="D6" s="37"/>
      <c r="E6" s="14"/>
      <c r="F6" s="14"/>
      <c r="G6" s="1"/>
      <c r="H6" s="1"/>
      <c r="I6" s="1"/>
      <c r="J6" s="1"/>
      <c r="K6" s="1"/>
    </row>
    <row r="7" spans="1:12" s="10" customFormat="1" ht="12.75" customHeight="1" x14ac:dyDescent="0.3">
      <c r="A7" s="238"/>
      <c r="B7" s="237"/>
      <c r="C7" s="237"/>
      <c r="D7" s="236"/>
      <c r="E7" s="236"/>
      <c r="F7" s="236"/>
      <c r="G7" s="235" t="s">
        <v>4</v>
      </c>
      <c r="H7" s="6" t="s">
        <v>0</v>
      </c>
      <c r="I7" s="7" t="s">
        <v>0</v>
      </c>
    </row>
    <row r="8" spans="1:12" s="10" customFormat="1" ht="12.75" customHeight="1" x14ac:dyDescent="0.3">
      <c r="A8" s="234"/>
      <c r="B8" s="233"/>
      <c r="C8" s="233"/>
      <c r="D8" s="232"/>
      <c r="E8" s="232"/>
      <c r="F8" s="232"/>
      <c r="G8" s="186" t="s">
        <v>5</v>
      </c>
      <c r="H8" s="185">
        <v>2016</v>
      </c>
      <c r="I8" s="35">
        <v>2015</v>
      </c>
    </row>
    <row r="9" spans="1:12" ht="12.75" customHeight="1" x14ac:dyDescent="0.25">
      <c r="A9" s="220"/>
      <c r="B9" s="207"/>
      <c r="C9" s="207"/>
      <c r="D9" s="5"/>
      <c r="E9" s="5"/>
      <c r="F9" s="5"/>
      <c r="G9" s="77"/>
      <c r="H9" s="227"/>
      <c r="I9" s="226"/>
    </row>
    <row r="10" spans="1:12" s="10" customFormat="1" ht="14.25" customHeight="1" x14ac:dyDescent="0.3">
      <c r="A10" s="231"/>
      <c r="B10" s="12" t="s">
        <v>199</v>
      </c>
      <c r="C10" s="12"/>
      <c r="D10" s="230"/>
      <c r="E10" s="230"/>
      <c r="F10" s="230"/>
      <c r="G10" s="49"/>
      <c r="H10" s="229">
        <v>-1406111</v>
      </c>
      <c r="I10" s="228">
        <v>60247633</v>
      </c>
    </row>
    <row r="11" spans="1:12" ht="12.75" customHeight="1" x14ac:dyDescent="0.25">
      <c r="A11" s="220"/>
      <c r="B11" s="13"/>
      <c r="C11" s="13"/>
      <c r="D11" s="5"/>
      <c r="E11" s="5"/>
      <c r="F11" s="5"/>
      <c r="G11" s="77"/>
      <c r="H11" s="227"/>
      <c r="I11" s="226"/>
    </row>
    <row r="12" spans="1:12" ht="12.75" customHeight="1" x14ac:dyDescent="0.25">
      <c r="A12" s="220"/>
      <c r="B12" s="12" t="s">
        <v>198</v>
      </c>
      <c r="C12" s="12"/>
      <c r="D12" s="5"/>
      <c r="E12" s="5"/>
      <c r="F12" s="5"/>
      <c r="G12" s="49"/>
      <c r="H12" s="227"/>
      <c r="I12" s="226"/>
    </row>
    <row r="13" spans="1:12" ht="12.75" customHeight="1" x14ac:dyDescent="0.25">
      <c r="A13" s="220"/>
      <c r="B13" s="12" t="s">
        <v>195</v>
      </c>
      <c r="C13" s="13"/>
      <c r="D13" s="5"/>
      <c r="E13" s="5"/>
      <c r="F13" s="5"/>
      <c r="G13" s="49"/>
      <c r="H13" s="227">
        <f>46885+1104891-1</f>
        <v>1151775</v>
      </c>
      <c r="I13" s="226">
        <v>971859</v>
      </c>
    </row>
    <row r="14" spans="1:12" ht="12.75" customHeight="1" x14ac:dyDescent="0.25">
      <c r="A14" s="220"/>
      <c r="B14" s="12" t="s">
        <v>197</v>
      </c>
      <c r="C14" s="12"/>
      <c r="D14" s="5"/>
      <c r="E14" s="5"/>
      <c r="F14" s="5"/>
      <c r="G14" s="49" t="s">
        <v>91</v>
      </c>
      <c r="H14" s="179">
        <f>+H13</f>
        <v>1151775</v>
      </c>
      <c r="I14" s="181">
        <f>+I13</f>
        <v>971859</v>
      </c>
    </row>
    <row r="15" spans="1:12" ht="12.75" customHeight="1" x14ac:dyDescent="0.25">
      <c r="A15" s="220"/>
      <c r="B15" s="13"/>
      <c r="C15" s="13"/>
      <c r="D15" s="5"/>
      <c r="E15" s="5"/>
      <c r="F15" s="5"/>
      <c r="G15" s="49"/>
      <c r="H15" s="227"/>
      <c r="I15" s="226"/>
    </row>
    <row r="16" spans="1:12" ht="12.75" customHeight="1" x14ac:dyDescent="0.25">
      <c r="A16" s="220"/>
      <c r="B16" s="12" t="s">
        <v>196</v>
      </c>
      <c r="C16" s="12"/>
      <c r="D16" s="5"/>
      <c r="E16" s="5"/>
      <c r="F16" s="5"/>
      <c r="G16" s="49"/>
      <c r="H16" s="227"/>
      <c r="I16" s="226"/>
    </row>
    <row r="17" spans="1:13" ht="12.75" customHeight="1" x14ac:dyDescent="0.25">
      <c r="A17" s="220"/>
      <c r="B17" s="12" t="s">
        <v>195</v>
      </c>
      <c r="C17" s="13"/>
      <c r="D17" s="5"/>
      <c r="E17" s="5"/>
      <c r="F17" s="5"/>
      <c r="G17" s="49"/>
      <c r="H17" s="227">
        <v>-1368981</v>
      </c>
      <c r="I17" s="226">
        <v>-19760435</v>
      </c>
      <c r="M17" s="2">
        <f>+K17+L17</f>
        <v>0</v>
      </c>
    </row>
    <row r="18" spans="1:13" ht="12.75" customHeight="1" x14ac:dyDescent="0.25">
      <c r="A18" s="225"/>
      <c r="B18" s="224" t="s">
        <v>194</v>
      </c>
      <c r="C18" s="224"/>
      <c r="D18" s="223"/>
      <c r="E18" s="223"/>
      <c r="F18" s="223"/>
      <c r="G18" s="186" t="s">
        <v>91</v>
      </c>
      <c r="H18" s="179">
        <f>+H17</f>
        <v>-1368981</v>
      </c>
      <c r="I18" s="181">
        <f>+I17</f>
        <v>-19760435</v>
      </c>
      <c r="M18" s="169"/>
    </row>
    <row r="19" spans="1:13" ht="12.75" customHeight="1" x14ac:dyDescent="0.25">
      <c r="A19" s="225"/>
      <c r="B19" s="224" t="s">
        <v>193</v>
      </c>
      <c r="C19" s="224"/>
      <c r="D19" s="223"/>
      <c r="E19" s="223"/>
      <c r="F19" s="223"/>
      <c r="G19" s="186"/>
      <c r="H19" s="222">
        <f>+H10+H18+H14</f>
        <v>-1623317</v>
      </c>
      <c r="I19" s="221">
        <f>+I10+I18+I14</f>
        <v>41459057</v>
      </c>
    </row>
    <row r="20" spans="1:13" ht="12.75" customHeight="1" x14ac:dyDescent="0.25">
      <c r="A20" s="220"/>
      <c r="B20" s="13" t="s">
        <v>192</v>
      </c>
      <c r="C20" s="13"/>
      <c r="D20" s="5"/>
      <c r="E20" s="5"/>
      <c r="F20" s="5"/>
      <c r="G20" s="77"/>
      <c r="H20" s="219">
        <f>H19-H21</f>
        <v>-2036105</v>
      </c>
      <c r="I20" s="218">
        <f>I19-I21</f>
        <v>40965203</v>
      </c>
    </row>
    <row r="21" spans="1:13" ht="14.25" thickBot="1" x14ac:dyDescent="0.3">
      <c r="A21" s="217"/>
      <c r="B21" s="216" t="s">
        <v>191</v>
      </c>
      <c r="C21" s="216"/>
      <c r="D21" s="215"/>
      <c r="E21" s="215"/>
      <c r="F21" s="215"/>
      <c r="G21" s="214"/>
      <c r="H21" s="213">
        <v>412788</v>
      </c>
      <c r="I21" s="212">
        <v>493854</v>
      </c>
    </row>
    <row r="22" spans="1:13" x14ac:dyDescent="0.25">
      <c r="A22" s="208"/>
      <c r="B22" s="13"/>
      <c r="C22" s="13"/>
      <c r="D22" s="5"/>
      <c r="E22" s="5"/>
      <c r="F22" s="5"/>
      <c r="G22" s="50"/>
      <c r="H22" s="50"/>
      <c r="I22" s="25"/>
    </row>
    <row r="23" spans="1:13" s="23" customFormat="1" ht="31.15" customHeight="1" x14ac:dyDescent="0.25">
      <c r="A23" s="28"/>
      <c r="B23" s="278" t="s">
        <v>190</v>
      </c>
      <c r="C23" s="278"/>
      <c r="D23" s="278"/>
      <c r="E23" s="278"/>
      <c r="F23" s="278"/>
      <c r="G23" s="278"/>
      <c r="H23" s="278"/>
      <c r="I23" s="278"/>
      <c r="J23" s="22"/>
      <c r="K23" s="22"/>
    </row>
    <row r="24" spans="1:13" ht="15.75" x14ac:dyDescent="0.25">
      <c r="A24" s="211"/>
      <c r="B24" s="211"/>
      <c r="C24" s="211"/>
      <c r="D24" s="210"/>
      <c r="E24" s="209"/>
      <c r="F24" s="209"/>
      <c r="G24" s="5"/>
      <c r="H24" s="5"/>
      <c r="I24" s="5"/>
      <c r="J24" s="5"/>
      <c r="K24" s="5"/>
      <c r="L24" s="208"/>
    </row>
    <row r="25" spans="1:13" ht="15" x14ac:dyDescent="0.2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</row>
    <row r="26" spans="1:13" x14ac:dyDescent="0.25">
      <c r="A26" s="5"/>
      <c r="B26" s="5"/>
      <c r="C26" s="5"/>
      <c r="D26" s="207"/>
      <c r="E26" s="5"/>
      <c r="F26" s="5"/>
      <c r="G26" s="5"/>
      <c r="H26" s="5"/>
      <c r="I26" s="5"/>
      <c r="J26" s="5"/>
      <c r="K26" s="5"/>
      <c r="L26" s="5"/>
    </row>
    <row r="27" spans="1:13" x14ac:dyDescent="0.25">
      <c r="A27" s="50"/>
      <c r="B27" s="50"/>
      <c r="C27" s="50"/>
      <c r="D27" s="8"/>
      <c r="E27" s="8"/>
      <c r="F27" s="8"/>
      <c r="G27" s="8"/>
      <c r="H27" s="8"/>
      <c r="I27" s="8"/>
      <c r="J27" s="8"/>
      <c r="K27" s="8"/>
      <c r="L27" s="8"/>
    </row>
    <row r="28" spans="1:13" x14ac:dyDescent="0.25">
      <c r="A28" s="50"/>
      <c r="B28" s="50"/>
      <c r="C28" s="50"/>
      <c r="D28" s="8"/>
      <c r="E28" s="8"/>
      <c r="F28" s="8"/>
      <c r="G28" s="8"/>
      <c r="H28" s="8"/>
      <c r="I28" s="8"/>
      <c r="J28" s="8"/>
      <c r="K28" s="8"/>
      <c r="L28" s="8"/>
    </row>
    <row r="29" spans="1:13" x14ac:dyDescent="0.25">
      <c r="A29" s="50"/>
      <c r="B29" s="50"/>
      <c r="C29" s="50"/>
      <c r="D29" s="8"/>
      <c r="E29" s="8"/>
      <c r="F29" s="8"/>
      <c r="G29" s="8"/>
      <c r="H29" s="8"/>
      <c r="I29" s="8"/>
      <c r="J29" s="8"/>
      <c r="K29" s="8"/>
      <c r="L29" s="8"/>
    </row>
    <row r="30" spans="1:13" x14ac:dyDescent="0.25">
      <c r="A30" s="50"/>
      <c r="B30" s="50"/>
      <c r="C30" s="50"/>
      <c r="D30" s="8"/>
      <c r="E30" s="8"/>
      <c r="F30" s="8"/>
      <c r="G30" s="8"/>
      <c r="H30" s="8"/>
      <c r="I30" s="8"/>
      <c r="J30" s="8"/>
      <c r="K30" s="8"/>
      <c r="L30" s="8"/>
    </row>
    <row r="31" spans="1:13" x14ac:dyDescent="0.25">
      <c r="A31" s="50"/>
      <c r="B31" s="50"/>
      <c r="C31" s="50"/>
      <c r="D31" s="206"/>
      <c r="E31" s="206"/>
      <c r="F31" s="206"/>
      <c r="G31" s="206"/>
      <c r="H31" s="206"/>
      <c r="I31" s="206"/>
      <c r="J31" s="206"/>
      <c r="K31" s="206"/>
      <c r="L31" s="206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2"/>
      <c r="B33" s="12"/>
      <c r="C33" s="12"/>
      <c r="D33" s="205"/>
      <c r="E33" s="8"/>
      <c r="F33" s="205"/>
      <c r="G33" s="205"/>
      <c r="H33" s="205"/>
      <c r="I33" s="205"/>
      <c r="J33" s="205"/>
      <c r="K33" s="205"/>
      <c r="L33" s="12"/>
    </row>
    <row r="34" spans="1:12" x14ac:dyDescent="0.25">
      <c r="A34" s="13"/>
      <c r="B34" s="13"/>
      <c r="C34" s="13"/>
      <c r="D34" s="204"/>
      <c r="E34" s="204"/>
      <c r="F34" s="204"/>
      <c r="G34" s="204"/>
      <c r="H34" s="204"/>
      <c r="I34" s="203"/>
      <c r="J34" s="4"/>
      <c r="K34" s="25"/>
      <c r="L34" s="203"/>
    </row>
    <row r="35" spans="1:12" x14ac:dyDescent="0.25">
      <c r="A35" s="13"/>
      <c r="B35" s="13"/>
      <c r="C35" s="13"/>
      <c r="D35" s="204"/>
      <c r="E35" s="204"/>
      <c r="F35" s="204"/>
      <c r="G35" s="204"/>
      <c r="H35" s="204"/>
      <c r="I35" s="204"/>
      <c r="J35" s="204"/>
      <c r="K35" s="4"/>
      <c r="L35" s="25"/>
    </row>
    <row r="36" spans="1:12" x14ac:dyDescent="0.25">
      <c r="A36" s="13"/>
      <c r="B36" s="13"/>
      <c r="C36" s="13"/>
      <c r="D36" s="204"/>
      <c r="E36" s="204"/>
      <c r="F36" s="204"/>
      <c r="G36" s="204"/>
      <c r="H36" s="204"/>
      <c r="I36" s="204"/>
      <c r="J36" s="204"/>
      <c r="K36" s="203"/>
      <c r="L36" s="203"/>
    </row>
    <row r="37" spans="1:12" x14ac:dyDescent="0.25">
      <c r="A37" s="13"/>
      <c r="B37" s="13"/>
      <c r="C37" s="13"/>
      <c r="D37" s="204"/>
      <c r="E37" s="204"/>
      <c r="F37" s="204"/>
      <c r="G37" s="203"/>
      <c r="H37" s="203"/>
      <c r="I37" s="204"/>
      <c r="J37" s="25"/>
      <c r="K37" s="204"/>
      <c r="L37" s="203"/>
    </row>
    <row r="38" spans="1:12" x14ac:dyDescent="0.25">
      <c r="A38" s="13"/>
      <c r="B38" s="13"/>
      <c r="C38" s="13"/>
      <c r="D38" s="204"/>
      <c r="E38" s="204"/>
      <c r="F38" s="203"/>
      <c r="G38" s="203"/>
      <c r="H38" s="203"/>
      <c r="I38" s="203"/>
      <c r="J38" s="204"/>
      <c r="K38" s="204"/>
      <c r="L38" s="197"/>
    </row>
    <row r="39" spans="1:12" x14ac:dyDescent="0.25">
      <c r="A39" s="13"/>
      <c r="B39" s="13"/>
      <c r="C39" s="13"/>
      <c r="D39" s="204"/>
      <c r="E39" s="204"/>
      <c r="F39" s="203"/>
      <c r="G39" s="203"/>
      <c r="H39" s="203"/>
      <c r="I39" s="203"/>
      <c r="J39" s="198"/>
      <c r="K39" s="198"/>
      <c r="L39" s="197"/>
    </row>
    <row r="40" spans="1:12" x14ac:dyDescent="0.25">
      <c r="A40" s="13"/>
      <c r="B40" s="13"/>
      <c r="C40" s="13"/>
      <c r="D40" s="204"/>
      <c r="E40" s="204"/>
      <c r="F40" s="203"/>
      <c r="G40" s="203"/>
      <c r="H40" s="203"/>
      <c r="I40" s="203"/>
      <c r="J40" s="204"/>
      <c r="K40" s="204"/>
      <c r="L40" s="203"/>
    </row>
    <row r="41" spans="1:12" x14ac:dyDescent="0.25">
      <c r="A41" s="12"/>
      <c r="B41" s="12"/>
      <c r="C41" s="12"/>
      <c r="D41" s="26"/>
      <c r="E41" s="26"/>
      <c r="F41" s="26"/>
      <c r="G41" s="26"/>
      <c r="H41" s="26"/>
      <c r="I41" s="26"/>
      <c r="J41" s="26"/>
      <c r="K41" s="26"/>
      <c r="L41" s="26"/>
    </row>
    <row r="42" spans="1:12" x14ac:dyDescent="0.25">
      <c r="A42" s="13"/>
      <c r="B42" s="13"/>
      <c r="C42" s="13"/>
      <c r="D42" s="198"/>
      <c r="E42" s="198"/>
      <c r="F42" s="198"/>
      <c r="G42" s="198"/>
      <c r="H42" s="198"/>
      <c r="I42" s="200"/>
      <c r="J42" s="202"/>
      <c r="K42" s="200"/>
      <c r="L42" s="200"/>
    </row>
    <row r="43" spans="1:12" x14ac:dyDescent="0.25">
      <c r="A43" s="13"/>
      <c r="B43" s="13"/>
      <c r="C43" s="13"/>
      <c r="D43" s="200"/>
      <c r="E43" s="200"/>
      <c r="F43" s="200"/>
      <c r="G43" s="200"/>
      <c r="H43" s="200"/>
      <c r="I43" s="200"/>
      <c r="J43" s="202"/>
      <c r="K43" s="202"/>
      <c r="L43" s="201"/>
    </row>
    <row r="44" spans="1:12" x14ac:dyDescent="0.25">
      <c r="A44" s="13"/>
      <c r="B44" s="13"/>
      <c r="C44" s="50"/>
      <c r="D44" s="198"/>
      <c r="E44" s="198"/>
      <c r="F44" s="198"/>
      <c r="G44" s="198"/>
      <c r="H44" s="198"/>
      <c r="I44" s="198"/>
      <c r="J44" s="198"/>
      <c r="K44" s="199"/>
      <c r="L44" s="199"/>
    </row>
    <row r="45" spans="1:12" x14ac:dyDescent="0.25">
      <c r="A45" s="13"/>
      <c r="B45" s="13"/>
      <c r="C45" s="50"/>
      <c r="D45" s="198"/>
      <c r="E45" s="198"/>
      <c r="F45" s="198"/>
      <c r="G45" s="198"/>
      <c r="H45" s="198"/>
      <c r="I45" s="198"/>
      <c r="J45" s="198"/>
      <c r="K45" s="202"/>
      <c r="L45" s="200"/>
    </row>
    <row r="46" spans="1:12" x14ac:dyDescent="0.25">
      <c r="A46" s="13"/>
      <c r="B46" s="13"/>
      <c r="C46" s="13"/>
      <c r="D46" s="200"/>
      <c r="E46" s="200"/>
      <c r="F46" s="200"/>
      <c r="G46" s="200"/>
      <c r="H46" s="200"/>
      <c r="I46" s="200"/>
      <c r="J46" s="198"/>
      <c r="K46" s="202"/>
      <c r="L46" s="201"/>
    </row>
    <row r="47" spans="1:12" x14ac:dyDescent="0.25">
      <c r="A47" s="13"/>
      <c r="B47" s="13"/>
      <c r="C47" s="13"/>
      <c r="D47" s="198"/>
      <c r="E47" s="200"/>
      <c r="F47" s="200"/>
      <c r="G47" s="200"/>
      <c r="H47" s="200"/>
      <c r="I47" s="200"/>
      <c r="J47" s="198"/>
      <c r="K47" s="198"/>
      <c r="L47" s="197"/>
    </row>
    <row r="48" spans="1:12" x14ac:dyDescent="0.25">
      <c r="A48" s="13"/>
      <c r="B48" s="13"/>
      <c r="C48" s="13"/>
      <c r="D48" s="198"/>
      <c r="E48" s="198"/>
      <c r="F48" s="198"/>
      <c r="G48" s="200"/>
      <c r="H48" s="200"/>
      <c r="I48" s="198"/>
      <c r="J48" s="199"/>
      <c r="K48" s="198"/>
      <c r="L48" s="197"/>
    </row>
    <row r="49" spans="1:12" x14ac:dyDescent="0.25">
      <c r="A49" s="12"/>
      <c r="B49" s="12"/>
      <c r="C49" s="12"/>
      <c r="D49" s="26"/>
      <c r="E49" s="26"/>
      <c r="F49" s="26"/>
      <c r="G49" s="26"/>
      <c r="H49" s="26"/>
      <c r="I49" s="26"/>
      <c r="J49" s="26"/>
      <c r="K49" s="26"/>
      <c r="L49" s="26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11"/>
    </row>
    <row r="51" spans="1:12" ht="15" customHeight="1" x14ac:dyDescent="0.25">
      <c r="A51" s="277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</row>
    <row r="52" spans="1:12" x14ac:dyDescent="0.25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</row>
    <row r="54" spans="1:12" x14ac:dyDescent="0.25">
      <c r="D54" s="196"/>
    </row>
    <row r="58" spans="1:12" x14ac:dyDescent="0.25">
      <c r="D58" s="168"/>
      <c r="E58" s="168"/>
      <c r="F58" s="168"/>
      <c r="G58" s="168"/>
      <c r="H58" s="168"/>
      <c r="I58" s="168"/>
      <c r="J58" s="168"/>
      <c r="K58" s="168"/>
      <c r="L58" s="168"/>
    </row>
    <row r="64" spans="1:12" x14ac:dyDescent="0.25">
      <c r="J64" s="2">
        <v>0</v>
      </c>
    </row>
  </sheetData>
  <mergeCells count="7">
    <mergeCell ref="A5:I5"/>
    <mergeCell ref="A51:L52"/>
    <mergeCell ref="B23:I23"/>
    <mergeCell ref="A25:L25"/>
    <mergeCell ref="A1:I1"/>
    <mergeCell ref="A3:I3"/>
    <mergeCell ref="A4:I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89" orientation="portrait" useFirstPageNumber="1" horizontalDpi="1200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90" zoomScaleNormal="90" zoomScaleSheetLayoutView="100" workbookViewId="0">
      <selection activeCell="M7" sqref="M7:M29"/>
    </sheetView>
  </sheetViews>
  <sheetFormatPr baseColWidth="10" defaultColWidth="11.42578125" defaultRowHeight="13.5" x14ac:dyDescent="0.25"/>
  <cols>
    <col min="1" max="1" width="0.85546875" style="2" customWidth="1"/>
    <col min="2" max="2" width="43.7109375" style="2" customWidth="1"/>
    <col min="3" max="3" width="11.28515625" style="2" customWidth="1"/>
    <col min="4" max="4" width="11.28515625" style="166" customWidth="1"/>
    <col min="5" max="5" width="11.42578125" style="165" hidden="1" customWidth="1"/>
    <col min="6" max="6" width="12.28515625" style="165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2" width="12" style="2" customWidth="1"/>
    <col min="13" max="13" width="10.7109375" style="2" customWidth="1"/>
    <col min="14" max="14" width="11.7109375" style="2" bestFit="1" customWidth="1"/>
    <col min="15" max="16384" width="11.42578125" style="2"/>
  </cols>
  <sheetData>
    <row r="1" spans="1:15" s="19" customFormat="1" ht="35.25" customHeight="1" x14ac:dyDescent="0.3">
      <c r="A1" s="275" t="s">
        <v>189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5" s="21" customFormat="1" ht="16.5" x14ac:dyDescent="0.3">
      <c r="A2" s="20"/>
      <c r="B2" s="20"/>
      <c r="C2" s="20"/>
      <c r="D2" s="48"/>
      <c r="E2" s="195"/>
      <c r="F2" s="195"/>
      <c r="G2" s="20"/>
      <c r="H2" s="20"/>
      <c r="I2" s="20"/>
      <c r="J2" s="20"/>
      <c r="K2" s="20"/>
      <c r="L2" s="20"/>
      <c r="M2" s="20"/>
    </row>
    <row r="3" spans="1:15" s="21" customFormat="1" ht="16.5" x14ac:dyDescent="0.3">
      <c r="A3" s="270" t="s">
        <v>188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5" ht="15" x14ac:dyDescent="0.25">
      <c r="A4" s="270" t="s">
        <v>187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5" ht="13.5" customHeight="1" x14ac:dyDescent="0.25">
      <c r="A5" s="269" t="s">
        <v>36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</row>
    <row r="6" spans="1:15" ht="14.25" thickBot="1" x14ac:dyDescent="0.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s="85" customFormat="1" x14ac:dyDescent="0.25">
      <c r="A7" s="194"/>
      <c r="B7" s="193"/>
      <c r="C7" s="192"/>
      <c r="D7" s="6"/>
      <c r="E7" s="6"/>
      <c r="F7" s="6"/>
      <c r="G7" s="6"/>
      <c r="H7" s="6"/>
      <c r="I7" s="6" t="s">
        <v>186</v>
      </c>
      <c r="J7" s="6"/>
      <c r="K7" s="6"/>
      <c r="L7" s="6"/>
      <c r="M7" s="266"/>
      <c r="N7" s="7"/>
    </row>
    <row r="8" spans="1:15" s="85" customFormat="1" x14ac:dyDescent="0.25">
      <c r="A8" s="191"/>
      <c r="B8" s="50"/>
      <c r="C8" s="49"/>
      <c r="D8" s="38"/>
      <c r="E8" s="38"/>
      <c r="F8" s="38"/>
      <c r="G8" s="38" t="s">
        <v>183</v>
      </c>
      <c r="H8" s="38" t="s">
        <v>183</v>
      </c>
      <c r="I8" s="38" t="s">
        <v>185</v>
      </c>
      <c r="J8" s="38"/>
      <c r="K8" s="38" t="s">
        <v>184</v>
      </c>
      <c r="L8" s="38"/>
      <c r="M8" s="38"/>
      <c r="N8" s="189"/>
    </row>
    <row r="9" spans="1:15" s="85" customFormat="1" x14ac:dyDescent="0.25">
      <c r="A9" s="191"/>
      <c r="B9" s="50"/>
      <c r="C9" s="49"/>
      <c r="D9" s="38"/>
      <c r="E9" s="38"/>
      <c r="F9" s="38" t="s">
        <v>183</v>
      </c>
      <c r="G9" s="38" t="s">
        <v>182</v>
      </c>
      <c r="H9" s="38" t="s">
        <v>182</v>
      </c>
      <c r="I9" s="38" t="s">
        <v>181</v>
      </c>
      <c r="J9" s="38" t="s">
        <v>178</v>
      </c>
      <c r="K9" s="38" t="s">
        <v>180</v>
      </c>
      <c r="L9" s="38"/>
      <c r="M9" s="38" t="s">
        <v>179</v>
      </c>
      <c r="N9" s="189" t="s">
        <v>178</v>
      </c>
    </row>
    <row r="10" spans="1:15" s="85" customFormat="1" x14ac:dyDescent="0.25">
      <c r="A10" s="191"/>
      <c r="B10" s="50"/>
      <c r="C10" s="49" t="s">
        <v>4</v>
      </c>
      <c r="D10" s="38" t="s">
        <v>177</v>
      </c>
      <c r="E10" s="38" t="s">
        <v>176</v>
      </c>
      <c r="F10" s="38" t="s">
        <v>173</v>
      </c>
      <c r="G10" s="190" t="s">
        <v>175</v>
      </c>
      <c r="H10" s="38" t="s">
        <v>174</v>
      </c>
      <c r="I10" s="38" t="s">
        <v>173</v>
      </c>
      <c r="J10" s="38" t="s">
        <v>172</v>
      </c>
      <c r="K10" s="38" t="s">
        <v>171</v>
      </c>
      <c r="L10" s="38" t="s">
        <v>170</v>
      </c>
      <c r="M10" s="38" t="s">
        <v>169</v>
      </c>
      <c r="N10" s="189" t="s">
        <v>168</v>
      </c>
    </row>
    <row r="11" spans="1:15" s="85" customFormat="1" x14ac:dyDescent="0.25">
      <c r="A11" s="188"/>
      <c r="B11" s="187"/>
      <c r="C11" s="186" t="s">
        <v>5</v>
      </c>
      <c r="D11" s="185" t="s">
        <v>167</v>
      </c>
      <c r="E11" s="185" t="s">
        <v>166</v>
      </c>
      <c r="F11" s="185" t="s">
        <v>164</v>
      </c>
      <c r="G11" s="185" t="s">
        <v>203</v>
      </c>
      <c r="H11" s="185" t="s">
        <v>165</v>
      </c>
      <c r="I11" s="185" t="s">
        <v>164</v>
      </c>
      <c r="J11" s="185" t="s">
        <v>163</v>
      </c>
      <c r="K11" s="185" t="s">
        <v>162</v>
      </c>
      <c r="L11" s="185" t="s">
        <v>161</v>
      </c>
      <c r="M11" s="185" t="s">
        <v>160</v>
      </c>
      <c r="N11" s="35" t="s">
        <v>159</v>
      </c>
    </row>
    <row r="12" spans="1:15" s="85" customFormat="1" x14ac:dyDescent="0.25">
      <c r="A12" s="63"/>
      <c r="B12" s="13"/>
      <c r="C12" s="184"/>
      <c r="D12" s="184"/>
      <c r="E12" s="183"/>
      <c r="F12" s="183"/>
      <c r="G12" s="183"/>
      <c r="H12" s="183"/>
      <c r="I12" s="183"/>
      <c r="J12" s="183"/>
      <c r="K12" s="183"/>
      <c r="L12" s="183"/>
      <c r="M12" s="184"/>
      <c r="N12" s="182"/>
    </row>
    <row r="13" spans="1:15" s="85" customFormat="1" x14ac:dyDescent="0.25">
      <c r="A13" s="65"/>
      <c r="B13" s="89" t="s">
        <v>205</v>
      </c>
      <c r="C13" s="71"/>
      <c r="D13" s="242">
        <v>601012</v>
      </c>
      <c r="E13" s="243">
        <v>0</v>
      </c>
      <c r="F13" s="243">
        <v>220051140</v>
      </c>
      <c r="G13" s="243">
        <v>-72190811</v>
      </c>
      <c r="H13" s="243">
        <v>13920674</v>
      </c>
      <c r="I13" s="243">
        <v>-1409808</v>
      </c>
      <c r="J13" s="243">
        <f>SUM(D13:I13)</f>
        <v>160972207</v>
      </c>
      <c r="K13" s="243">
        <v>135920815</v>
      </c>
      <c r="L13" s="243">
        <v>3097327</v>
      </c>
      <c r="M13" s="243" t="s">
        <v>153</v>
      </c>
      <c r="N13" s="178">
        <f>SUM(J13:M13)</f>
        <v>299990349</v>
      </c>
    </row>
    <row r="14" spans="1:15" s="85" customFormat="1" x14ac:dyDescent="0.25">
      <c r="A14" s="65"/>
      <c r="B14" s="71" t="s">
        <v>204</v>
      </c>
      <c r="C14" s="71"/>
      <c r="D14" s="244">
        <v>0</v>
      </c>
      <c r="E14" s="177"/>
      <c r="F14" s="177">
        <v>0</v>
      </c>
      <c r="G14" s="219">
        <v>-1196126</v>
      </c>
      <c r="H14" s="177">
        <v>0</v>
      </c>
      <c r="I14" s="177">
        <v>0</v>
      </c>
      <c r="J14" s="219">
        <f>+SUM(D14:I14)</f>
        <v>-1196126</v>
      </c>
      <c r="K14" s="177">
        <v>0</v>
      </c>
      <c r="L14" s="177">
        <v>0</v>
      </c>
      <c r="M14" s="177">
        <v>0</v>
      </c>
      <c r="N14" s="218">
        <f>+SUM(J14:M14)</f>
        <v>-1196126</v>
      </c>
    </row>
    <row r="15" spans="1:15" s="85" customFormat="1" x14ac:dyDescent="0.25">
      <c r="A15" s="65"/>
      <c r="B15" s="89" t="s">
        <v>206</v>
      </c>
      <c r="C15" s="71"/>
      <c r="D15" s="242">
        <f>+SUM(D13:D14)</f>
        <v>601012</v>
      </c>
      <c r="E15" s="243">
        <v>0</v>
      </c>
      <c r="F15" s="243">
        <f t="shared" ref="F15:I15" si="0">+SUM(F13:F14)</f>
        <v>220051140</v>
      </c>
      <c r="G15" s="243">
        <f t="shared" si="0"/>
        <v>-73386937</v>
      </c>
      <c r="H15" s="243">
        <f t="shared" si="0"/>
        <v>13920674</v>
      </c>
      <c r="I15" s="243">
        <f t="shared" si="0"/>
        <v>-1409808</v>
      </c>
      <c r="J15" s="243">
        <f>+SUM(D15:I15)</f>
        <v>159776081</v>
      </c>
      <c r="K15" s="243">
        <f t="shared" ref="K15:M15" si="1">+SUM(K13:K14)</f>
        <v>135920815</v>
      </c>
      <c r="L15" s="243">
        <f t="shared" si="1"/>
        <v>3097327</v>
      </c>
      <c r="M15" s="265">
        <f t="shared" si="1"/>
        <v>0</v>
      </c>
      <c r="N15" s="178">
        <f>+SUM(J15:M15)</f>
        <v>298794223</v>
      </c>
    </row>
    <row r="16" spans="1:15" s="85" customFormat="1" x14ac:dyDescent="0.25">
      <c r="A16" s="65"/>
      <c r="B16" s="71" t="s">
        <v>158</v>
      </c>
      <c r="C16" s="71"/>
      <c r="D16" s="244">
        <v>0</v>
      </c>
      <c r="E16" s="177"/>
      <c r="F16" s="177">
        <v>0</v>
      </c>
      <c r="G16" s="177">
        <v>0</v>
      </c>
      <c r="H16" s="177">
        <v>0</v>
      </c>
      <c r="I16" s="177">
        <v>59753779</v>
      </c>
      <c r="J16" s="177">
        <f>+SUM(D16:I16)</f>
        <v>59753779</v>
      </c>
      <c r="K16" s="177">
        <f>+SORIE!I14+SORIE!I18</f>
        <v>-18788576</v>
      </c>
      <c r="L16" s="177">
        <v>493854</v>
      </c>
      <c r="M16" s="177" t="s">
        <v>153</v>
      </c>
      <c r="N16" s="245">
        <f>+SUM(J16:L16)</f>
        <v>41459057</v>
      </c>
      <c r="O16" s="180"/>
    </row>
    <row r="17" spans="1:14" s="85" customFormat="1" x14ac:dyDescent="0.25">
      <c r="A17" s="65"/>
      <c r="B17" s="71" t="s">
        <v>157</v>
      </c>
      <c r="C17" s="71"/>
      <c r="D17" s="244"/>
      <c r="E17" s="177"/>
      <c r="F17" s="177"/>
      <c r="G17" s="177"/>
      <c r="H17" s="177"/>
      <c r="I17" s="177"/>
      <c r="J17" s="177"/>
      <c r="K17" s="177"/>
      <c r="L17" s="177"/>
      <c r="M17" s="177"/>
      <c r="N17" s="245"/>
    </row>
    <row r="18" spans="1:14" s="85" customFormat="1" x14ac:dyDescent="0.25">
      <c r="A18" s="65"/>
      <c r="B18" s="71" t="s">
        <v>156</v>
      </c>
      <c r="C18" s="72" t="s">
        <v>92</v>
      </c>
      <c r="D18" s="244">
        <v>0</v>
      </c>
      <c r="E18" s="177"/>
      <c r="F18" s="177">
        <v>0</v>
      </c>
      <c r="G18" s="177">
        <v>0</v>
      </c>
      <c r="H18" s="177">
        <v>0</v>
      </c>
      <c r="I18" s="177">
        <v>0</v>
      </c>
      <c r="J18" s="177">
        <f>+SUM(D18:I18)</f>
        <v>0</v>
      </c>
      <c r="K18" s="177">
        <v>0</v>
      </c>
      <c r="L18" s="177">
        <v>-125000</v>
      </c>
      <c r="M18" s="177" t="s">
        <v>153</v>
      </c>
      <c r="N18" s="245">
        <f>+SUM(J18:L18)</f>
        <v>-125000</v>
      </c>
    </row>
    <row r="19" spans="1:14" s="85" customFormat="1" x14ac:dyDescent="0.25">
      <c r="A19" s="65"/>
      <c r="B19" s="71" t="s">
        <v>155</v>
      </c>
      <c r="C19" s="71"/>
      <c r="D19" s="244"/>
      <c r="E19" s="177"/>
      <c r="F19" s="177"/>
      <c r="G19" s="177"/>
      <c r="H19" s="177"/>
      <c r="I19" s="177"/>
      <c r="J19" s="177"/>
      <c r="K19" s="177"/>
      <c r="L19" s="177"/>
      <c r="M19" s="177"/>
      <c r="N19" s="245">
        <f>+SUM(J19:L19)</f>
        <v>0</v>
      </c>
    </row>
    <row r="20" spans="1:14" s="85" customFormat="1" x14ac:dyDescent="0.25">
      <c r="A20" s="65"/>
      <c r="B20" s="71" t="s">
        <v>154</v>
      </c>
      <c r="C20" s="71"/>
      <c r="D20" s="244">
        <v>0</v>
      </c>
      <c r="E20" s="177"/>
      <c r="F20" s="177">
        <v>981296</v>
      </c>
      <c r="G20" s="177">
        <v>-2875920</v>
      </c>
      <c r="H20" s="177">
        <v>484816</v>
      </c>
      <c r="I20" s="177">
        <f>-I13</f>
        <v>1409808</v>
      </c>
      <c r="J20" s="177">
        <f>+SUM(D20:I20)</f>
        <v>0</v>
      </c>
      <c r="K20" s="177">
        <v>0</v>
      </c>
      <c r="L20" s="177">
        <v>0</v>
      </c>
      <c r="M20" s="177" t="s">
        <v>153</v>
      </c>
      <c r="N20" s="245">
        <f>+SUM(J20:L20)</f>
        <v>0</v>
      </c>
    </row>
    <row r="21" spans="1:14" s="85" customFormat="1" x14ac:dyDescent="0.25">
      <c r="A21" s="65"/>
      <c r="B21" s="71" t="s">
        <v>152</v>
      </c>
      <c r="C21" s="87" t="s">
        <v>134</v>
      </c>
      <c r="D21" s="246">
        <v>0</v>
      </c>
      <c r="E21" s="176"/>
      <c r="F21" s="176">
        <v>-40254134</v>
      </c>
      <c r="G21" s="176">
        <f>54659624</f>
        <v>54659624</v>
      </c>
      <c r="H21" s="176">
        <v>-14405490</v>
      </c>
      <c r="I21" s="176">
        <v>0</v>
      </c>
      <c r="J21" s="176">
        <v>0</v>
      </c>
      <c r="K21" s="176">
        <v>0</v>
      </c>
      <c r="L21" s="176">
        <f>267111-1129689-1</f>
        <v>-862579</v>
      </c>
      <c r="M21" s="176" t="s">
        <v>153</v>
      </c>
      <c r="N21" s="175">
        <f>+SUM(J21:L21)</f>
        <v>-862579</v>
      </c>
    </row>
    <row r="22" spans="1:14" s="85" customFormat="1" x14ac:dyDescent="0.25">
      <c r="A22" s="65"/>
      <c r="B22" s="89" t="s">
        <v>202</v>
      </c>
      <c r="C22" s="89"/>
      <c r="D22" s="243">
        <f>+SUM(D15:D21)</f>
        <v>601012</v>
      </c>
      <c r="E22" s="243"/>
      <c r="F22" s="243">
        <f t="shared" ref="F22:N22" si="2">+SUM(F15:F21)</f>
        <v>180778302</v>
      </c>
      <c r="G22" s="243">
        <f t="shared" si="2"/>
        <v>-21603233</v>
      </c>
      <c r="H22" s="247">
        <f t="shared" si="2"/>
        <v>0</v>
      </c>
      <c r="I22" s="243">
        <f t="shared" si="2"/>
        <v>59753779</v>
      </c>
      <c r="J22" s="243">
        <f t="shared" si="2"/>
        <v>219529860</v>
      </c>
      <c r="K22" s="243">
        <f t="shared" si="2"/>
        <v>117132239</v>
      </c>
      <c r="L22" s="243">
        <f t="shared" si="2"/>
        <v>2603602</v>
      </c>
      <c r="M22" s="265">
        <f>+SUM(M16:M21)</f>
        <v>0</v>
      </c>
      <c r="N22" s="178">
        <f t="shared" si="2"/>
        <v>339265701</v>
      </c>
    </row>
    <row r="23" spans="1:14" s="85" customFormat="1" x14ac:dyDescent="0.25">
      <c r="A23" s="65"/>
      <c r="B23" s="71" t="s">
        <v>158</v>
      </c>
      <c r="C23" s="71"/>
      <c r="D23" s="244">
        <v>0</v>
      </c>
      <c r="E23" s="177"/>
      <c r="F23" s="177">
        <v>0</v>
      </c>
      <c r="G23" s="177">
        <v>0</v>
      </c>
      <c r="H23" s="177">
        <v>0</v>
      </c>
      <c r="I23" s="177">
        <v>-1818899</v>
      </c>
      <c r="J23" s="177">
        <f>+SUM(D23:I23)</f>
        <v>-1818899</v>
      </c>
      <c r="K23" s="177">
        <f>+SORIE!H14+SORIE!H18</f>
        <v>-217206</v>
      </c>
      <c r="L23" s="177">
        <f>+SORIE!H21</f>
        <v>412788</v>
      </c>
      <c r="M23" s="177" t="s">
        <v>153</v>
      </c>
      <c r="N23" s="245">
        <f>+SUM(J23:M23)</f>
        <v>-1623317</v>
      </c>
    </row>
    <row r="24" spans="1:14" s="85" customFormat="1" x14ac:dyDescent="0.25">
      <c r="A24" s="65"/>
      <c r="B24" s="71" t="s">
        <v>157</v>
      </c>
      <c r="C24" s="71"/>
      <c r="D24" s="244"/>
      <c r="E24" s="177"/>
      <c r="F24" s="177"/>
      <c r="G24" s="177"/>
      <c r="H24" s="177"/>
      <c r="I24" s="177"/>
      <c r="J24" s="177"/>
      <c r="K24" s="177"/>
      <c r="L24" s="177"/>
      <c r="M24" s="177"/>
      <c r="N24" s="245"/>
    </row>
    <row r="25" spans="1:14" s="85" customFormat="1" x14ac:dyDescent="0.25">
      <c r="A25" s="65"/>
      <c r="B25" s="71" t="s">
        <v>156</v>
      </c>
      <c r="C25" s="72" t="s">
        <v>92</v>
      </c>
      <c r="D25" s="244">
        <v>0</v>
      </c>
      <c r="E25" s="177"/>
      <c r="F25" s="177">
        <v>0</v>
      </c>
      <c r="G25" s="177">
        <v>0</v>
      </c>
      <c r="H25" s="177">
        <v>0</v>
      </c>
      <c r="I25" s="177">
        <v>0</v>
      </c>
      <c r="J25" s="177">
        <f>+SUM(D25:I25)</f>
        <v>0</v>
      </c>
      <c r="K25" s="177">
        <v>0</v>
      </c>
      <c r="L25" s="177">
        <v>-24774</v>
      </c>
      <c r="M25" s="177" t="s">
        <v>153</v>
      </c>
      <c r="N25" s="245">
        <f>+SUM(J25:M25)</f>
        <v>-24774</v>
      </c>
    </row>
    <row r="26" spans="1:14" s="85" customFormat="1" x14ac:dyDescent="0.25">
      <c r="A26" s="65"/>
      <c r="B26" s="71" t="s">
        <v>155</v>
      </c>
      <c r="C26" s="71"/>
      <c r="D26" s="244"/>
      <c r="E26" s="177"/>
      <c r="F26" s="177"/>
      <c r="G26" s="177"/>
      <c r="H26" s="177"/>
      <c r="I26" s="177"/>
      <c r="J26" s="177"/>
      <c r="K26" s="177"/>
      <c r="L26" s="177"/>
      <c r="M26" s="177"/>
      <c r="N26" s="245">
        <f>+SUM(J26:M26)</f>
        <v>0</v>
      </c>
    </row>
    <row r="27" spans="1:14" s="85" customFormat="1" x14ac:dyDescent="0.25">
      <c r="A27" s="65"/>
      <c r="B27" s="71" t="s">
        <v>154</v>
      </c>
      <c r="C27" s="71"/>
      <c r="D27" s="244">
        <v>0</v>
      </c>
      <c r="E27" s="177"/>
      <c r="F27" s="177">
        <v>627683</v>
      </c>
      <c r="G27" s="177">
        <f>57927415</f>
        <v>57927415</v>
      </c>
      <c r="H27" s="177">
        <v>1198681</v>
      </c>
      <c r="I27" s="177">
        <f>-I22</f>
        <v>-59753779</v>
      </c>
      <c r="J27" s="177">
        <f>+SUM(D27:I27)</f>
        <v>0</v>
      </c>
      <c r="K27" s="177">
        <v>0</v>
      </c>
      <c r="L27" s="177">
        <v>0</v>
      </c>
      <c r="M27" s="177" t="s">
        <v>153</v>
      </c>
      <c r="N27" s="245">
        <f>+SUM(J27:L27)</f>
        <v>0</v>
      </c>
    </row>
    <row r="28" spans="1:14" s="85" customFormat="1" x14ac:dyDescent="0.25">
      <c r="A28" s="65"/>
      <c r="B28" s="71" t="s">
        <v>152</v>
      </c>
      <c r="C28" s="87" t="s">
        <v>134</v>
      </c>
      <c r="D28" s="246">
        <v>0</v>
      </c>
      <c r="E28" s="176"/>
      <c r="F28" s="176">
        <v>0</v>
      </c>
      <c r="G28" s="176">
        <v>0</v>
      </c>
      <c r="H28" s="176">
        <v>0</v>
      </c>
      <c r="I28" s="176">
        <v>0</v>
      </c>
      <c r="J28" s="176">
        <f>+SUM(D28:I28)</f>
        <v>0</v>
      </c>
      <c r="K28" s="176">
        <v>0</v>
      </c>
      <c r="L28" s="176">
        <f>-321735-8056</f>
        <v>-329791</v>
      </c>
      <c r="M28" s="176">
        <v>47567</v>
      </c>
      <c r="N28" s="175">
        <f>+SUM(J28:M28)</f>
        <v>-282224</v>
      </c>
    </row>
    <row r="29" spans="1:14" s="85" customFormat="1" ht="14.25" thickBot="1" x14ac:dyDescent="0.3">
      <c r="A29" s="75"/>
      <c r="B29" s="174" t="s">
        <v>151</v>
      </c>
      <c r="C29" s="174"/>
      <c r="D29" s="248">
        <f>+SUM(D22:D28)</f>
        <v>601012</v>
      </c>
      <c r="E29" s="249"/>
      <c r="F29" s="249">
        <f t="shared" ref="F29:M29" si="3">+SUM(F22:F28)</f>
        <v>181405985</v>
      </c>
      <c r="G29" s="249">
        <f t="shared" si="3"/>
        <v>36324182</v>
      </c>
      <c r="H29" s="173">
        <f t="shared" si="3"/>
        <v>1198681</v>
      </c>
      <c r="I29" s="249">
        <f t="shared" si="3"/>
        <v>-1818899</v>
      </c>
      <c r="J29" s="249">
        <f>+SUM(J22:J28)</f>
        <v>217710961</v>
      </c>
      <c r="K29" s="249">
        <f t="shared" si="3"/>
        <v>116915033</v>
      </c>
      <c r="L29" s="249">
        <f t="shared" si="3"/>
        <v>2661825</v>
      </c>
      <c r="M29" s="222">
        <f t="shared" si="3"/>
        <v>47567</v>
      </c>
      <c r="N29" s="172">
        <f>+SUM(J29:M29)</f>
        <v>337335386</v>
      </c>
    </row>
    <row r="30" spans="1:14" x14ac:dyDescent="0.25">
      <c r="A30" s="12"/>
      <c r="B30" s="69" t="s">
        <v>149</v>
      </c>
      <c r="C30" s="12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customHeight="1" x14ac:dyDescent="0.25">
      <c r="A31" s="276" t="s">
        <v>150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</row>
    <row r="32" spans="1:14" x14ac:dyDescent="0.2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</row>
    <row r="33" spans="4:14" x14ac:dyDescent="0.25">
      <c r="K33" s="169"/>
      <c r="L33" s="169"/>
      <c r="M33" s="169"/>
      <c r="N33" s="170"/>
    </row>
    <row r="34" spans="4:14" x14ac:dyDescent="0.25">
      <c r="D34" s="169"/>
      <c r="F34" s="171"/>
      <c r="I34" s="170"/>
      <c r="J34" s="170"/>
    </row>
    <row r="37" spans="4:14" x14ac:dyDescent="0.25">
      <c r="D37" s="169"/>
      <c r="E37" s="169"/>
      <c r="F37" s="169"/>
      <c r="G37" s="169"/>
      <c r="H37" s="169"/>
      <c r="I37" s="169"/>
      <c r="J37" s="169"/>
      <c r="K37" s="169"/>
      <c r="L37" s="169"/>
      <c r="M37" s="169"/>
    </row>
    <row r="38" spans="4:14" x14ac:dyDescent="0.25"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</row>
    <row r="45" spans="4:14" x14ac:dyDescent="0.25">
      <c r="D45" s="167"/>
      <c r="G45" s="165"/>
      <c r="H45" s="165"/>
      <c r="I45" s="165"/>
      <c r="J45" s="165"/>
      <c r="K45" s="165"/>
    </row>
  </sheetData>
  <mergeCells count="5">
    <mergeCell ref="A31:N32"/>
    <mergeCell ref="A5:N5"/>
    <mergeCell ref="A1:N1"/>
    <mergeCell ref="A3:N3"/>
    <mergeCell ref="A4:N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8" orientation="landscape" useFirstPageNumber="1" horizontalDpi="1200" r:id="rId1"/>
  <headerFooter alignWithMargins="0"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opLeftCell="A34" zoomScale="70" zoomScaleNormal="70" workbookViewId="0"/>
  </sheetViews>
  <sheetFormatPr baseColWidth="10" defaultColWidth="9.140625" defaultRowHeight="12.75" x14ac:dyDescent="0.2"/>
  <cols>
    <col min="1" max="1" width="6.28515625" customWidth="1"/>
    <col min="2" max="2" width="3.7109375" customWidth="1"/>
    <col min="3" max="3" width="76" customWidth="1"/>
    <col min="4" max="4" width="13.85546875" customWidth="1"/>
    <col min="5" max="5" width="12.7109375" bestFit="1" customWidth="1"/>
    <col min="6" max="6" width="13.42578125" bestFit="1" customWidth="1"/>
  </cols>
  <sheetData>
    <row r="1" spans="1:9" ht="17.45" customHeight="1" x14ac:dyDescent="0.25">
      <c r="A1" s="262"/>
      <c r="B1" s="281" t="s">
        <v>102</v>
      </c>
      <c r="C1" s="281"/>
      <c r="D1" s="281"/>
      <c r="E1" s="281"/>
      <c r="F1" s="281"/>
      <c r="G1" s="262"/>
      <c r="H1" s="262"/>
      <c r="I1" s="262"/>
    </row>
    <row r="2" spans="1:9" ht="25.9" customHeight="1" x14ac:dyDescent="0.2">
      <c r="A2" s="1"/>
      <c r="B2" s="281"/>
      <c r="C2" s="281"/>
      <c r="D2" s="281"/>
      <c r="E2" s="281"/>
      <c r="F2" s="281"/>
      <c r="G2" s="40"/>
      <c r="H2" s="1"/>
      <c r="I2" s="1"/>
    </row>
    <row r="3" spans="1:9" ht="15" x14ac:dyDescent="0.25">
      <c r="A3" s="240"/>
      <c r="B3" s="240"/>
      <c r="C3" s="240"/>
      <c r="D3" s="240"/>
      <c r="E3" s="240"/>
      <c r="F3" s="240"/>
      <c r="G3" s="240"/>
      <c r="H3" s="240"/>
      <c r="I3" s="240"/>
    </row>
    <row r="4" spans="1:9" ht="15" x14ac:dyDescent="0.25">
      <c r="A4" s="239"/>
      <c r="B4" s="270" t="s">
        <v>245</v>
      </c>
      <c r="C4" s="270"/>
      <c r="D4" s="270"/>
      <c r="E4" s="270"/>
      <c r="F4" s="270"/>
      <c r="G4" s="239"/>
      <c r="H4" s="239"/>
      <c r="I4" s="239"/>
    </row>
    <row r="5" spans="1:9" ht="14.25" x14ac:dyDescent="0.2">
      <c r="B5" s="269" t="s">
        <v>36</v>
      </c>
      <c r="C5" s="269"/>
      <c r="D5" s="269"/>
      <c r="E5" s="269"/>
      <c r="F5" s="269"/>
    </row>
    <row r="6" spans="1:9" ht="13.5" thickBot="1" x14ac:dyDescent="0.25"/>
    <row r="7" spans="1:9" x14ac:dyDescent="0.2">
      <c r="B7" s="60"/>
      <c r="C7" s="250"/>
      <c r="D7" s="235" t="s">
        <v>4</v>
      </c>
      <c r="E7" s="144" t="s">
        <v>0</v>
      </c>
      <c r="F7" s="251" t="s">
        <v>0</v>
      </c>
    </row>
    <row r="8" spans="1:9" x14ac:dyDescent="0.2">
      <c r="B8" s="62"/>
      <c r="C8" s="187"/>
      <c r="D8" s="186" t="s">
        <v>5</v>
      </c>
      <c r="E8" s="109">
        <v>2016</v>
      </c>
      <c r="F8" s="185">
        <v>2015</v>
      </c>
    </row>
    <row r="9" spans="1:9" x14ac:dyDescent="0.2">
      <c r="B9" s="63"/>
      <c r="C9" s="13"/>
      <c r="D9" s="64"/>
      <c r="E9" s="147"/>
      <c r="F9" s="252"/>
    </row>
    <row r="10" spans="1:9" x14ac:dyDescent="0.2">
      <c r="B10" s="65"/>
      <c r="C10" s="12" t="s">
        <v>207</v>
      </c>
      <c r="D10" s="49"/>
      <c r="E10" s="253">
        <v>25716635.1039</v>
      </c>
      <c r="F10" s="254">
        <v>16823755</v>
      </c>
    </row>
    <row r="11" spans="1:9" x14ac:dyDescent="0.2">
      <c r="B11" s="63"/>
      <c r="C11" s="12" t="s">
        <v>208</v>
      </c>
      <c r="D11" s="49"/>
      <c r="E11" s="255">
        <v>2147169</v>
      </c>
      <c r="F11" s="256">
        <v>61372964</v>
      </c>
    </row>
    <row r="12" spans="1:9" x14ac:dyDescent="0.2">
      <c r="B12" s="63"/>
      <c r="C12" s="12" t="s">
        <v>209</v>
      </c>
      <c r="D12" s="49"/>
      <c r="E12" s="255">
        <v>19415765</v>
      </c>
      <c r="F12" s="256">
        <v>-30571228</v>
      </c>
    </row>
    <row r="13" spans="1:9" x14ac:dyDescent="0.2">
      <c r="B13" s="63"/>
      <c r="C13" s="13" t="s">
        <v>27</v>
      </c>
      <c r="D13" s="38" t="s">
        <v>71</v>
      </c>
      <c r="E13" s="150">
        <v>19597315</v>
      </c>
      <c r="F13" s="227">
        <v>20826981</v>
      </c>
    </row>
    <row r="14" spans="1:9" x14ac:dyDescent="0.2">
      <c r="B14" s="63"/>
      <c r="C14" s="13" t="s">
        <v>210</v>
      </c>
      <c r="D14" s="38"/>
      <c r="E14" s="150">
        <v>0</v>
      </c>
      <c r="F14" s="227">
        <v>7267572</v>
      </c>
    </row>
    <row r="15" spans="1:9" x14ac:dyDescent="0.2">
      <c r="B15" s="63"/>
      <c r="C15" s="13" t="s">
        <v>211</v>
      </c>
      <c r="D15" s="38" t="s">
        <v>93</v>
      </c>
      <c r="E15" s="150">
        <v>-1770149</v>
      </c>
      <c r="F15" s="227">
        <v>-128417</v>
      </c>
    </row>
    <row r="16" spans="1:9" x14ac:dyDescent="0.2">
      <c r="B16" s="63"/>
      <c r="C16" s="13" t="s">
        <v>212</v>
      </c>
      <c r="D16" s="38" t="s">
        <v>91</v>
      </c>
      <c r="E16" s="150">
        <v>-1368981</v>
      </c>
      <c r="F16" s="227">
        <v>-20207685</v>
      </c>
    </row>
    <row r="17" spans="2:6" x14ac:dyDescent="0.2">
      <c r="B17" s="63"/>
      <c r="C17" s="13" t="s">
        <v>213</v>
      </c>
      <c r="D17" s="38" t="s">
        <v>71</v>
      </c>
      <c r="E17" s="150">
        <v>966893</v>
      </c>
      <c r="F17" s="227">
        <v>560541</v>
      </c>
    </row>
    <row r="18" spans="2:6" x14ac:dyDescent="0.2">
      <c r="B18" s="63"/>
      <c r="C18" s="13" t="s">
        <v>214</v>
      </c>
      <c r="D18" s="38"/>
      <c r="E18" s="150">
        <v>-1159139</v>
      </c>
      <c r="F18" s="227">
        <v>-1668213</v>
      </c>
    </row>
    <row r="19" spans="2:6" x14ac:dyDescent="0.2">
      <c r="B19" s="65"/>
      <c r="C19" s="13" t="s">
        <v>29</v>
      </c>
      <c r="D19" s="38" t="s">
        <v>99</v>
      </c>
      <c r="E19" s="150">
        <v>3271917</v>
      </c>
      <c r="F19" s="227">
        <v>3868850</v>
      </c>
    </row>
    <row r="20" spans="2:6" x14ac:dyDescent="0.2">
      <c r="B20" s="65"/>
      <c r="C20" s="13" t="s">
        <v>30</v>
      </c>
      <c r="D20" s="49"/>
      <c r="E20" s="150">
        <v>26873</v>
      </c>
      <c r="F20" s="227">
        <v>33786</v>
      </c>
    </row>
    <row r="21" spans="2:6" x14ac:dyDescent="0.2">
      <c r="B21" s="65"/>
      <c r="C21" s="13" t="s">
        <v>78</v>
      </c>
      <c r="D21" s="49"/>
      <c r="E21" s="150">
        <v>330499</v>
      </c>
      <c r="F21" s="227">
        <v>152949</v>
      </c>
    </row>
    <row r="22" spans="2:6" x14ac:dyDescent="0.2">
      <c r="B22" s="65"/>
      <c r="C22" s="13" t="s">
        <v>215</v>
      </c>
      <c r="D22" s="49" t="s">
        <v>134</v>
      </c>
      <c r="E22" s="150">
        <v>0</v>
      </c>
      <c r="F22" s="227">
        <v>-40078910</v>
      </c>
    </row>
    <row r="23" spans="2:6" x14ac:dyDescent="0.2">
      <c r="B23" s="65"/>
      <c r="C23" s="13" t="s">
        <v>216</v>
      </c>
      <c r="D23" s="49" t="s">
        <v>101</v>
      </c>
      <c r="E23" s="150">
        <v>-479463</v>
      </c>
      <c r="F23" s="227">
        <v>-1198682</v>
      </c>
    </row>
    <row r="24" spans="2:6" x14ac:dyDescent="0.2">
      <c r="B24" s="65"/>
      <c r="C24" s="13"/>
      <c r="D24" s="49"/>
      <c r="E24" s="150"/>
      <c r="F24" s="227"/>
    </row>
    <row r="25" spans="2:6" x14ac:dyDescent="0.2">
      <c r="B25" s="65"/>
      <c r="C25" s="13"/>
      <c r="D25" s="49"/>
      <c r="E25" s="150"/>
      <c r="F25" s="227"/>
    </row>
    <row r="26" spans="2:6" x14ac:dyDescent="0.2">
      <c r="B26" s="63"/>
      <c r="C26" s="12" t="s">
        <v>217</v>
      </c>
      <c r="D26" s="49"/>
      <c r="E26" s="255">
        <v>6684574.5515000001</v>
      </c>
      <c r="F26" s="256">
        <v>-10977320</v>
      </c>
    </row>
    <row r="27" spans="2:6" x14ac:dyDescent="0.2">
      <c r="B27" s="63"/>
      <c r="C27" s="13" t="s">
        <v>3</v>
      </c>
      <c r="D27" s="49"/>
      <c r="E27" s="150">
        <v>925774</v>
      </c>
      <c r="F27" s="227">
        <v>-112854</v>
      </c>
    </row>
    <row r="28" spans="2:6" x14ac:dyDescent="0.2">
      <c r="B28" s="63"/>
      <c r="C28" s="13" t="s">
        <v>218</v>
      </c>
      <c r="D28" s="49"/>
      <c r="E28" s="150">
        <v>-14065843</v>
      </c>
      <c r="F28" s="227">
        <v>-11209866</v>
      </c>
    </row>
    <row r="29" spans="2:6" x14ac:dyDescent="0.2">
      <c r="B29" s="65"/>
      <c r="C29" s="13" t="s">
        <v>219</v>
      </c>
      <c r="D29" s="49"/>
      <c r="E29" s="150">
        <v>13465</v>
      </c>
      <c r="F29" s="227">
        <v>258343</v>
      </c>
    </row>
    <row r="30" spans="2:6" x14ac:dyDescent="0.2">
      <c r="B30" s="65"/>
      <c r="C30" s="13" t="s">
        <v>220</v>
      </c>
      <c r="D30" s="49"/>
      <c r="E30" s="150">
        <v>19147652</v>
      </c>
      <c r="F30" s="227">
        <v>1791382</v>
      </c>
    </row>
    <row r="31" spans="2:6" x14ac:dyDescent="0.2">
      <c r="B31" s="65"/>
      <c r="C31" s="13" t="s">
        <v>221</v>
      </c>
      <c r="D31" s="49"/>
      <c r="E31" s="150">
        <v>1799237</v>
      </c>
      <c r="F31" s="227">
        <v>-972332</v>
      </c>
    </row>
    <row r="32" spans="2:6" x14ac:dyDescent="0.2">
      <c r="B32" s="65"/>
      <c r="C32" s="13" t="s">
        <v>222</v>
      </c>
      <c r="D32" s="49"/>
      <c r="E32" s="134">
        <v>-1135710.4484999999</v>
      </c>
      <c r="F32" s="227">
        <v>-731993</v>
      </c>
    </row>
    <row r="33" spans="2:6" x14ac:dyDescent="0.2">
      <c r="B33" s="63"/>
      <c r="C33" s="12" t="s">
        <v>223</v>
      </c>
      <c r="D33" s="49"/>
      <c r="E33" s="255">
        <v>-2530873.4476000001</v>
      </c>
      <c r="F33" s="256">
        <v>-3000661</v>
      </c>
    </row>
    <row r="34" spans="2:6" x14ac:dyDescent="0.2">
      <c r="B34" s="63"/>
      <c r="C34" s="13" t="s">
        <v>224</v>
      </c>
      <c r="D34" s="49"/>
      <c r="E34" s="150">
        <v>-3271917</v>
      </c>
      <c r="F34" s="227">
        <v>-4295890</v>
      </c>
    </row>
    <row r="35" spans="2:6" x14ac:dyDescent="0.2">
      <c r="B35" s="63"/>
      <c r="C35" s="13" t="s">
        <v>225</v>
      </c>
      <c r="D35" s="49"/>
      <c r="E35" s="150">
        <v>1159139</v>
      </c>
      <c r="F35" s="227">
        <v>1668213</v>
      </c>
    </row>
    <row r="36" spans="2:6" x14ac:dyDescent="0.2">
      <c r="B36" s="63"/>
      <c r="C36" s="13" t="s">
        <v>226</v>
      </c>
      <c r="D36" s="49"/>
      <c r="E36" s="134">
        <v>-418095.44760000001</v>
      </c>
      <c r="F36" s="257">
        <v>-372984</v>
      </c>
    </row>
    <row r="37" spans="2:6" x14ac:dyDescent="0.2">
      <c r="B37" s="63"/>
      <c r="C37" s="13"/>
      <c r="D37" s="49"/>
      <c r="E37" s="150"/>
      <c r="F37" s="227"/>
    </row>
    <row r="38" spans="2:6" x14ac:dyDescent="0.2">
      <c r="B38" s="63"/>
      <c r="C38" s="12" t="s">
        <v>227</v>
      </c>
      <c r="D38" s="49"/>
      <c r="E38" s="253">
        <v>-15329042</v>
      </c>
      <c r="F38" s="254">
        <v>-75528399</v>
      </c>
    </row>
    <row r="39" spans="2:6" x14ac:dyDescent="0.2">
      <c r="B39" s="63"/>
      <c r="C39" s="12" t="s">
        <v>228</v>
      </c>
      <c r="D39" s="49"/>
      <c r="E39" s="255">
        <v>-26949020.5</v>
      </c>
      <c r="F39" s="256">
        <v>-96728124</v>
      </c>
    </row>
    <row r="40" spans="2:6" x14ac:dyDescent="0.2">
      <c r="B40" s="63"/>
      <c r="C40" s="13" t="s">
        <v>229</v>
      </c>
      <c r="D40" s="49"/>
      <c r="E40" s="150">
        <v>-285931.5</v>
      </c>
      <c r="F40" s="227">
        <v>-71801144</v>
      </c>
    </row>
    <row r="41" spans="2:6" x14ac:dyDescent="0.2">
      <c r="B41" s="63"/>
      <c r="C41" s="13" t="s">
        <v>230</v>
      </c>
      <c r="D41" s="49"/>
      <c r="E41" s="150">
        <v>0</v>
      </c>
      <c r="F41" s="150">
        <v>-9649000</v>
      </c>
    </row>
    <row r="42" spans="2:6" x14ac:dyDescent="0.2">
      <c r="B42" s="63"/>
      <c r="C42" s="13" t="s">
        <v>6</v>
      </c>
      <c r="D42" s="49" t="s">
        <v>247</v>
      </c>
      <c r="E42" s="150">
        <v>-747490</v>
      </c>
      <c r="F42" s="150">
        <v>-1360564</v>
      </c>
    </row>
    <row r="43" spans="2:6" x14ac:dyDescent="0.2">
      <c r="B43" s="63"/>
      <c r="C43" s="13" t="s">
        <v>7</v>
      </c>
      <c r="D43" s="49" t="s">
        <v>34</v>
      </c>
      <c r="E43" s="150">
        <v>-23022970</v>
      </c>
      <c r="F43" s="150">
        <v>-13756557</v>
      </c>
    </row>
    <row r="44" spans="2:6" x14ac:dyDescent="0.2">
      <c r="B44" s="63"/>
      <c r="C44" s="13" t="s">
        <v>53</v>
      </c>
      <c r="D44" s="49" t="s">
        <v>54</v>
      </c>
      <c r="E44" s="150">
        <v>-2892629</v>
      </c>
      <c r="F44" s="150">
        <v>-160859</v>
      </c>
    </row>
    <row r="45" spans="2:6" x14ac:dyDescent="0.2">
      <c r="B45" s="63"/>
      <c r="C45" s="12" t="s">
        <v>231</v>
      </c>
      <c r="D45" s="49"/>
      <c r="E45" s="128">
        <v>11619978.5</v>
      </c>
      <c r="F45" s="128">
        <v>21199725</v>
      </c>
    </row>
    <row r="46" spans="2:6" x14ac:dyDescent="0.2">
      <c r="B46" s="63"/>
      <c r="C46" s="13" t="s">
        <v>229</v>
      </c>
      <c r="D46" s="49"/>
      <c r="E46" s="134">
        <v>638086.5</v>
      </c>
      <c r="F46" s="134">
        <v>1150197</v>
      </c>
    </row>
    <row r="47" spans="2:6" x14ac:dyDescent="0.2">
      <c r="B47" s="63"/>
      <c r="C47" s="13" t="s">
        <v>230</v>
      </c>
      <c r="D47" s="49"/>
      <c r="E47" s="150">
        <v>0</v>
      </c>
      <c r="F47" s="134">
        <v>6699000</v>
      </c>
    </row>
    <row r="48" spans="2:6" x14ac:dyDescent="0.2">
      <c r="B48" s="63"/>
      <c r="C48" s="13" t="s">
        <v>53</v>
      </c>
      <c r="D48" s="49"/>
      <c r="E48" s="134">
        <v>367430</v>
      </c>
      <c r="F48" s="134">
        <v>0</v>
      </c>
    </row>
    <row r="49" spans="2:6" x14ac:dyDescent="0.2">
      <c r="B49" s="63"/>
      <c r="C49" s="13" t="s">
        <v>9</v>
      </c>
      <c r="D49" s="49"/>
      <c r="E49" s="134">
        <v>10614462</v>
      </c>
      <c r="F49" s="134">
        <v>13350528</v>
      </c>
    </row>
    <row r="50" spans="2:6" x14ac:dyDescent="0.2">
      <c r="B50" s="63"/>
      <c r="C50" s="13"/>
      <c r="D50" s="49"/>
      <c r="E50" s="150"/>
      <c r="F50" s="150"/>
    </row>
    <row r="51" spans="2:6" x14ac:dyDescent="0.2">
      <c r="B51" s="63"/>
      <c r="C51" s="12" t="s">
        <v>232</v>
      </c>
      <c r="D51" s="49"/>
      <c r="E51" s="253">
        <v>6017088</v>
      </c>
      <c r="F51" s="253">
        <v>36392073</v>
      </c>
    </row>
    <row r="52" spans="2:6" x14ac:dyDescent="0.2">
      <c r="B52" s="63"/>
      <c r="C52" s="12" t="s">
        <v>233</v>
      </c>
      <c r="D52" s="49"/>
      <c r="E52" s="128">
        <v>1151775</v>
      </c>
      <c r="F52" s="128">
        <v>5961941</v>
      </c>
    </row>
    <row r="53" spans="2:6" x14ac:dyDescent="0.2">
      <c r="B53" s="63"/>
      <c r="C53" s="13" t="s">
        <v>234</v>
      </c>
      <c r="D53" s="49"/>
      <c r="E53" s="134">
        <v>1151775</v>
      </c>
      <c r="F53" s="134">
        <v>5961941</v>
      </c>
    </row>
    <row r="54" spans="2:6" x14ac:dyDescent="0.2">
      <c r="B54" s="63"/>
      <c r="C54" s="12" t="s">
        <v>235</v>
      </c>
      <c r="D54" s="49"/>
      <c r="E54" s="128">
        <v>4865313</v>
      </c>
      <c r="F54" s="128">
        <v>30555132</v>
      </c>
    </row>
    <row r="55" spans="2:6" x14ac:dyDescent="0.2">
      <c r="B55" s="63"/>
      <c r="C55" s="13" t="s">
        <v>236</v>
      </c>
      <c r="D55" s="49"/>
      <c r="E55" s="134"/>
      <c r="F55" s="134"/>
    </row>
    <row r="56" spans="2:6" x14ac:dyDescent="0.2">
      <c r="B56" s="63"/>
      <c r="C56" s="13" t="s">
        <v>237</v>
      </c>
      <c r="D56" s="49"/>
      <c r="E56" s="134">
        <v>37058956</v>
      </c>
      <c r="F56" s="134">
        <v>92000000</v>
      </c>
    </row>
    <row r="57" spans="2:6" x14ac:dyDescent="0.2">
      <c r="B57" s="63"/>
      <c r="C57" s="13" t="s">
        <v>238</v>
      </c>
      <c r="D57" s="49"/>
      <c r="E57" s="150"/>
      <c r="F57" s="150"/>
    </row>
    <row r="58" spans="2:6" x14ac:dyDescent="0.2">
      <c r="B58" s="63"/>
      <c r="C58" s="13" t="s">
        <v>239</v>
      </c>
      <c r="D58" s="49"/>
      <c r="E58" s="150"/>
      <c r="F58" s="150"/>
    </row>
    <row r="59" spans="2:6" x14ac:dyDescent="0.2">
      <c r="B59" s="63"/>
      <c r="C59" s="13" t="s">
        <v>237</v>
      </c>
      <c r="D59" s="49"/>
      <c r="E59" s="134">
        <v>-27114520</v>
      </c>
      <c r="F59" s="134">
        <v>-61444868</v>
      </c>
    </row>
    <row r="60" spans="2:6" x14ac:dyDescent="0.2">
      <c r="B60" s="63"/>
      <c r="C60" s="13" t="s">
        <v>238</v>
      </c>
      <c r="D60" s="263"/>
      <c r="E60" s="134">
        <v>-5079123</v>
      </c>
      <c r="F60" s="134">
        <v>0</v>
      </c>
    </row>
    <row r="61" spans="2:6" x14ac:dyDescent="0.2">
      <c r="B61" s="63"/>
      <c r="C61" s="12" t="s">
        <v>240</v>
      </c>
      <c r="D61" s="49"/>
      <c r="E61" s="255">
        <v>0</v>
      </c>
      <c r="F61" s="255">
        <v>-125000</v>
      </c>
    </row>
    <row r="62" spans="2:6" x14ac:dyDescent="0.2">
      <c r="B62" s="258"/>
      <c r="C62" s="12" t="s">
        <v>241</v>
      </c>
      <c r="D62" s="49"/>
      <c r="E62" s="259"/>
      <c r="F62" s="259"/>
    </row>
    <row r="63" spans="2:6" x14ac:dyDescent="0.2">
      <c r="B63" s="258"/>
      <c r="C63" s="12" t="s">
        <v>242</v>
      </c>
      <c r="D63" s="49"/>
      <c r="E63" s="260">
        <v>16404681.1039</v>
      </c>
      <c r="F63" s="260">
        <v>-22312571</v>
      </c>
    </row>
    <row r="64" spans="2:6" x14ac:dyDescent="0.2">
      <c r="B64" s="258"/>
      <c r="C64" s="13"/>
      <c r="D64" s="49"/>
      <c r="E64" s="106"/>
      <c r="F64" s="106"/>
    </row>
    <row r="65" spans="2:6" x14ac:dyDescent="0.2">
      <c r="B65" s="65"/>
      <c r="C65" s="13" t="s">
        <v>243</v>
      </c>
      <c r="D65" s="49" t="s">
        <v>40</v>
      </c>
      <c r="E65" s="100">
        <v>23067488</v>
      </c>
      <c r="F65" s="100">
        <v>45380059</v>
      </c>
    </row>
    <row r="66" spans="2:6" ht="13.5" thickBot="1" x14ac:dyDescent="0.25">
      <c r="B66" s="75"/>
      <c r="C66" s="216" t="s">
        <v>244</v>
      </c>
      <c r="D66" s="214" t="s">
        <v>40</v>
      </c>
      <c r="E66" s="117">
        <v>39472169</v>
      </c>
      <c r="F66" s="117">
        <v>23067488</v>
      </c>
    </row>
    <row r="68" spans="2:6" ht="13.9" customHeight="1" x14ac:dyDescent="0.2">
      <c r="B68" s="276" t="s">
        <v>246</v>
      </c>
      <c r="C68" s="276"/>
      <c r="D68" s="276"/>
      <c r="E68" s="276"/>
      <c r="F68" s="276"/>
    </row>
    <row r="69" spans="2:6" x14ac:dyDescent="0.2">
      <c r="B69" s="276"/>
      <c r="C69" s="276"/>
      <c r="D69" s="276"/>
      <c r="E69" s="276"/>
      <c r="F69" s="276"/>
    </row>
    <row r="70" spans="2:6" x14ac:dyDescent="0.2">
      <c r="E70" s="261"/>
      <c r="F70" s="261"/>
    </row>
  </sheetData>
  <mergeCells count="4">
    <mergeCell ref="B68:F69"/>
    <mergeCell ref="B1:F2"/>
    <mergeCell ref="B5:F5"/>
    <mergeCell ref="B4:F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80" orientation="portrait" useFirstPageNumber="1" horizontalDpi="1200" r:id="rId1"/>
  <headerFooter alignWithMargins="0">
    <oddFooter>&amp;R5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2.xml><?xml version="1.0" encoding="utf-8"?>
<DAEMSEngagementItemInfo xmlns="http://schemas.microsoft.com/DAEMSEngagementItemInfoXML">
  <EngagementID>22102</EngagementID>
  <LogicalEMSServerID>8046625255170022453</LogicalEMSServerID>
  <WorkingPaperID>2109931873500000697</WorkingPaperID>
</DAEMSEngagementItemInfo>
</file>

<file path=customXml/item3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Props1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1455D716-007A-4038-9EC2-93D5723AB355}">
  <ds:schemaRefs>
    <ds:schemaRef ds:uri="http://schemas.microsoft.com/DAEMSEngagementItemInfoXML"/>
  </ds:schemaRefs>
</ds:datastoreItem>
</file>

<file path=customXml/itemProps3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ECPN</vt:lpstr>
      <vt:lpstr>EFE</vt:lpstr>
      <vt:lpstr>'Balance '!Área_de_impresión</vt:lpstr>
      <vt:lpstr>ECPN!Área_de_impresión</vt:lpstr>
      <vt:lpstr>EFE!Área_de_impresión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ONCE</cp:lastModifiedBy>
  <cp:lastPrinted>2017-05-18T14:14:10Z</cp:lastPrinted>
  <dcterms:created xsi:type="dcterms:W3CDTF">2008-04-02T06:33:37Z</dcterms:created>
  <dcterms:modified xsi:type="dcterms:W3CDTF">2017-05-25T09:53:57Z</dcterms:modified>
</cp:coreProperties>
</file>