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0" yWindow="0" windowWidth="16485" windowHeight="7755" tabRatio="637"/>
  </bookViews>
  <sheets>
    <sheet name="Balance " sheetId="1" r:id="rId1"/>
    <sheet name="P&amp;L" sheetId="3" r:id="rId2"/>
    <sheet name="SORIE" sheetId="5" r:id="rId3"/>
    <sheet name="ECPN" sheetId="4" r:id="rId4"/>
    <sheet name="EFE" sheetId="10" r:id="rId5"/>
    <sheet name="Sheet4" sheetId="9" state="hidden" r:id="rId6"/>
  </sheets>
  <definedNames>
    <definedName name="_xlnm._FilterDatabase" localSheetId="1" hidden="1">'P&amp;L'!$A$6:$E$58</definedName>
    <definedName name="_xlnm.Print_Area" localSheetId="0">'Balance '!$A$1:$I$54</definedName>
    <definedName name="_xlnm.Print_Area" localSheetId="3">ECPN!$A$1:$N$30</definedName>
    <definedName name="_xlnm.Print_Area" localSheetId="4">EFE!$B$1:$F$65</definedName>
    <definedName name="_xlnm.Print_Area" localSheetId="1">'P&amp;L'!$A$1:$E$58</definedName>
    <definedName name="_xlnm.Print_Area" localSheetId="2">SORIE!$A$1:$I$27</definedName>
    <definedName name="AS2DocOpenMode" hidden="1">"AS2DocumentEdit"</definedName>
    <definedName name="base" localSheetId="3" hidden="1">{#N/A,#N/A,FALSE,"Aging Summary";#N/A,#N/A,FALSE,"Ratio Analysis";#N/A,#N/A,FALSE,"Test 120 Day Accts";#N/A,#N/A,FALSE,"Tickmarks"}</definedName>
    <definedName name="base" localSheetId="4" hidden="1">{#N/A,#N/A,FALSE,"Aging Summary";#N/A,#N/A,FALSE,"Ratio Analysis";#N/A,#N/A,FALSE,"Test 120 Day Accts";#N/A,#N/A,FALSE,"Tickmarks"}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EPMWorkbookOptions_1" hidden="1">"dgEAAB+LCAAAAAAABADtvQdgHEmWJSYvbcp7f0r1StfgdKEIgGATJNiQQBDswYjN5pLsHWlHIymrKoHKZVZlXWYWQMztnbz33nvvvffee++997o7nU4n99//P1xmZAFs9s5K2smeIYCqyB8/fnwfPyIe/x7vFmV6mddNUS0/+2h3vPNRmi+n1axYXnz20bo939799KPf4+g3Th5/t6rfTqrq7Zerlpo2Kb23bB69a4rPPpq37erR3btXV1fj"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"q3vjqr64u7ezs3v39/7i+evpPF9k28WyabPlNP/IvjW7+a2PqNc0ffwqP6/zZv7l8stVvjw6z8omf3w3/JDbnZR5Vj/N2uzL5evsMjctux9zWzOWl3XV5tM2n5nW/S/C9lez9K58dNb8ZFYX2aTMv8jrCweh9zmRzoJV2h39P45h/1l2AQAA"</definedName>
    <definedName name="EPMWorkbookOptions_3" hidden="1">"PCLeGkEDI4TifazjPgow6SAgVOsR8hZf0Zdf5ItJXn+1LH7ROmeo3zs+Ofnyqxdvvj/+3svjV6cv3nx7l3598OneDg2817oH79tFXmf1dH7tGqXEUo+WRfnZR229Jo6523/rabHIl2DY27/1+O43OOSvnp69efPq+Ox5OOo3vz/Y4f+/46Zxnr35fbpjfv3lyf9/h/zs+ZffDQf87OHD//8O9+zFm9NXJ192pvjLN8fPzTf/vx36q5dvTr56"</definedName>
    <definedName name="EPMWorkbookOptions_4" hidden="1">"RYM+AYfT/06/evX/39F+cXr8+qtXp69lqL/Pm6f/Xxnqhm+8L75dzGb50nbcdDrwmzob23SReD2vriyMk6qs6iOg+/hu5ItNrzIxI29GiMwvkvVu83fts+yyqouW8GJHQl7ufXeL958VddN6CMS/7wCyWA4T6Lat4jxwpJ7D47uxLzfBEIqTY3p/Z/fewa4HIDYX/O6X9Syvj3Ye35VfotCbVZldv6yrVV631xFGpkbPs6Z9nZfkb+YzEZfY"</definedName>
    <definedName name="EPMWorkbookOptions_5" hidden="1">"aG8QR23yDbtSCvVriai++zUEVd/coJm0xTdHkJPTpy9u5XEo2P//U2T30/29HxHEI8je/o9kJiDIp/8/UCKP795G+3rG4GfPcNn47+vbrp2d/YOdndubrt3/l5uuDw6JFfT/K1nvm6bK2YuXX735EVG6rPIjsnTIsufI8v95A///HvX95uyL06+vuN876Nj7f7fmBjU63tPOzsF49//zDPeNEuTT8c6PCOIT5MF4596PCOIIsrvzI5Hpccj/"</definedName>
    <definedName name="EPMWorkbookOptions_6" hidden="1">"5wny/x6jdXL85vTzL1/9Pl/bcN27d//+/v7+7e3Wvf932y1DkJDvXp0eP/8R0/nNbmjVb+dRTRb8vjbLffqAlssPHtye5fb/381yH7T+qVD/X8lx3yRBfmr//qc/ooejxxf37/9/PvX2TdLj+b0Huz+iR0CP/8/zx/97LNaz519+92vbK0rKfvrpvXvvkZW9//9ugwVqhNz27OHD/68z2zdIjN//zZdvfuQvhs1u1WpA+j5/9eVXL19/ffl7"</definedName>
    <definedName name="EPMWorkbookOptions_7" hidden="1">"79zap//vlj+hR8h0n//+z08///8+032zJHnx5YvTH1HEp8jxc8qpvPj/Ok3+36Oazl68OX118uUPUTc9+H+3blKCdKJZ2EPzzf/Hee8bJczZz2sVFSfJi5e//49YJcYq377/o5AubHarVgOa+9XLNydfvSLynnz9TOT7a++D/3drb48oxHL0v9OvXv1/neW+MVo8//98Qvb/PdL3xenx669enf4wg7qH/+8WPUMR4bXf583T/68z2zdDiJen"</definedName>
    <definedName name="EPMWorkbookOptions_8" hidden="1">"r86+fHr2I9F7r0YBNvFGj+8er1ZlMc1agmM/Dz41zQlatVwS4vTZ06zN+GP/wzdVd/CPX+Xndd7Mv1x+ucqXR6Dc47vhZ9zspMyzGjC/XL7OLvOj86xsqGX3Y2773ap+O6mqtySlLVPRtO5/Eba/mumkPT5rfjKri2xS5l/k9YWD0Pv8N04c2C9XQoz/Bz/3EgLUPAAA"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52511"/>
</workbook>
</file>

<file path=xl/calcChain.xml><?xml version="1.0" encoding="utf-8"?>
<calcChain xmlns="http://schemas.openxmlformats.org/spreadsheetml/2006/main">
  <c r="E30" i="10" l="1"/>
  <c r="E23" i="10" l="1"/>
  <c r="E48" i="10"/>
  <c r="F48" i="10"/>
  <c r="E50" i="10"/>
  <c r="F50" i="10"/>
  <c r="E42" i="10"/>
  <c r="F42" i="10"/>
  <c r="E36" i="10"/>
  <c r="F36" i="10"/>
  <c r="F30" i="10"/>
  <c r="F23" i="10"/>
  <c r="E12" i="10"/>
  <c r="F12" i="10"/>
  <c r="E61" i="10"/>
  <c r="F10" i="10" l="1"/>
  <c r="F35" i="10"/>
  <c r="F47" i="10"/>
  <c r="F59" i="10" s="1"/>
  <c r="E35" i="10"/>
  <c r="E47" i="10"/>
  <c r="E10" i="10"/>
  <c r="E59" i="10" l="1"/>
  <c r="E62" i="10" s="1"/>
  <c r="N21" i="4"/>
  <c r="I25" i="4" l="1"/>
  <c r="I27" i="4"/>
  <c r="H27" i="4"/>
  <c r="G27" i="4"/>
  <c r="F27" i="4"/>
  <c r="D27" i="4"/>
  <c r="J21" i="4" l="1"/>
  <c r="H17" i="5"/>
  <c r="H21" i="5"/>
  <c r="I21" i="5"/>
  <c r="I17" i="5"/>
  <c r="M27" i="4" l="1"/>
  <c r="L27" i="4"/>
  <c r="L31" i="4" s="1"/>
  <c r="K27" i="4"/>
  <c r="I22" i="5" l="1"/>
  <c r="T14" i="9"/>
  <c r="N26" i="4" l="1"/>
  <c r="N25" i="4"/>
  <c r="N24" i="4"/>
  <c r="N23" i="4"/>
  <c r="N22" i="4"/>
  <c r="H10" i="1"/>
  <c r="I9" i="1"/>
  <c r="H17" i="1"/>
  <c r="N27" i="4" l="1"/>
  <c r="H9" i="1"/>
  <c r="S22" i="9" l="1"/>
  <c r="J27" i="4" l="1"/>
  <c r="D41" i="3" l="1"/>
  <c r="D17" i="3"/>
  <c r="D48" i="1"/>
  <c r="H43" i="1"/>
  <c r="I17" i="1"/>
  <c r="D38" i="1"/>
  <c r="E44" i="3" l="1"/>
  <c r="E42" i="3"/>
  <c r="D34" i="3"/>
  <c r="E34" i="3"/>
  <c r="D15" i="1"/>
  <c r="I43" i="1"/>
  <c r="I42" i="1" s="1"/>
  <c r="J26" i="9" l="1"/>
  <c r="I35" i="1" l="1"/>
  <c r="I23" i="1"/>
  <c r="I21" i="1" s="1"/>
  <c r="E44" i="1"/>
  <c r="E38" i="1"/>
  <c r="E35" i="1"/>
  <c r="E10" i="1"/>
  <c r="E47" i="3"/>
  <c r="E41" i="3"/>
  <c r="E28" i="3"/>
  <c r="E25" i="3"/>
  <c r="E22" i="3"/>
  <c r="E17" i="3"/>
  <c r="E12" i="3"/>
  <c r="E49" i="3" l="1"/>
  <c r="E39" i="3"/>
  <c r="E51" i="3" s="1"/>
  <c r="E53" i="3" s="1"/>
  <c r="E54" i="3" s="1"/>
  <c r="E55" i="3" s="1"/>
  <c r="E32" i="1"/>
  <c r="E15" i="1"/>
  <c r="I33" i="1"/>
  <c r="D10" i="1"/>
  <c r="I10" i="1" l="1"/>
  <c r="I50" i="1" s="1"/>
  <c r="H35" i="1" l="1"/>
  <c r="D47" i="3" l="1"/>
  <c r="D44" i="1" l="1"/>
  <c r="D35" i="1"/>
  <c r="D32" i="1" l="1"/>
  <c r="H42" i="1"/>
  <c r="H23" i="1"/>
  <c r="H21" i="1" s="1"/>
  <c r="H33" i="1" l="1"/>
  <c r="D9" i="1"/>
  <c r="D50" i="1" l="1"/>
  <c r="D28" i="3" l="1"/>
  <c r="D25" i="3"/>
  <c r="D22" i="3"/>
  <c r="D12" i="3"/>
  <c r="D39" i="3" l="1"/>
  <c r="D49" i="3"/>
  <c r="D51" i="3" l="1"/>
  <c r="D53" i="3" s="1"/>
  <c r="D54" i="3" s="1"/>
  <c r="D55" i="3" s="1"/>
  <c r="E9" i="1"/>
  <c r="E50" i="1" s="1"/>
  <c r="H10" i="5" l="1"/>
  <c r="H22" i="5" s="1"/>
  <c r="H50" i="1"/>
  <c r="H23" i="5" l="1"/>
  <c r="P21" i="4"/>
  <c r="H51" i="1"/>
</calcChain>
</file>

<file path=xl/sharedStrings.xml><?xml version="1.0" encoding="utf-8"?>
<sst xmlns="http://schemas.openxmlformats.org/spreadsheetml/2006/main" count="425" uniqueCount="281">
  <si>
    <t>Ejercicio</t>
  </si>
  <si>
    <t>ACTIVO</t>
  </si>
  <si>
    <t>TOTAL ACTIVO</t>
  </si>
  <si>
    <t>Existencias</t>
  </si>
  <si>
    <t>Notas de la</t>
  </si>
  <si>
    <t>Memoria</t>
  </si>
  <si>
    <t>Inmovilizado intangible</t>
  </si>
  <si>
    <t>Inmovilizado material</t>
  </si>
  <si>
    <t>Créditos a empresas</t>
  </si>
  <si>
    <t>Otros activos financieros</t>
  </si>
  <si>
    <t>Clientes por ventas y prestaciones de servicios</t>
  </si>
  <si>
    <t>Reservas</t>
  </si>
  <si>
    <t>Pasivos por impuesto diferido</t>
  </si>
  <si>
    <t>Provisiones a corto plazo</t>
  </si>
  <si>
    <t>Proveedores</t>
  </si>
  <si>
    <t>Periodificaciones a corto plazo</t>
  </si>
  <si>
    <t>TOTAL PATRIMONIO NETO Y PASIVO</t>
  </si>
  <si>
    <t>Ventas</t>
  </si>
  <si>
    <t>Prestación de servicios</t>
  </si>
  <si>
    <t>Variación de existencias de productos terminados y en curso de fabricación</t>
  </si>
  <si>
    <t>Consumo de mercaderías</t>
  </si>
  <si>
    <t>Trabajos realizados por otras empresas</t>
  </si>
  <si>
    <t>Ingresos accesorios y otros de gestión corriente</t>
  </si>
  <si>
    <t>Sueldos, salarios y asimilados</t>
  </si>
  <si>
    <t>Cargas sociales</t>
  </si>
  <si>
    <t>Pérdidas, deterioro y variación de provisiones por operaciones comerciales</t>
  </si>
  <si>
    <t>Otros gastos de gestión corriente</t>
  </si>
  <si>
    <t>Amortización del inmovilizado</t>
  </si>
  <si>
    <t>RESULTADO DE EXPLOTACIÓN</t>
  </si>
  <si>
    <t>Gastos financieros</t>
  </si>
  <si>
    <t>Diferencias de cambio</t>
  </si>
  <si>
    <t>RESULTADO FINANCIERO</t>
  </si>
  <si>
    <t>RESULTADO ANTES DE IMPUESTOS</t>
  </si>
  <si>
    <t>RESULTADO DEL EJERCICIO PROCEDENTE DE OPERACIONES CONTINUADAS</t>
  </si>
  <si>
    <t>Nota 6</t>
  </si>
  <si>
    <t>Consumo de materias primas y otras materias consumibles</t>
  </si>
  <si>
    <t>(Euros)</t>
  </si>
  <si>
    <t>Nota 5</t>
  </si>
  <si>
    <t>Nota 9</t>
  </si>
  <si>
    <t>Nota 10</t>
  </si>
  <si>
    <t>Otros resultados</t>
  </si>
  <si>
    <t>Nota 12</t>
  </si>
  <si>
    <t>Deterioro de mercaderías, materias primas y otros aprovisionamientos</t>
  </si>
  <si>
    <t>PATRIMONIO NETO Y PASIVO</t>
  </si>
  <si>
    <t>ACTIVO NO CORRIENTE:</t>
  </si>
  <si>
    <t>ACTIVO CORRIENTE:</t>
  </si>
  <si>
    <t>Deudores comerciales y otras cuentas a cobrar-</t>
  </si>
  <si>
    <t>PATRIMONIO NETO:</t>
  </si>
  <si>
    <t>PASIVO NO CORRIENTE:</t>
  </si>
  <si>
    <t>PASIVO CORRIENTE:</t>
  </si>
  <si>
    <t>Acreedores comerciales y otras cuentas a pagar-</t>
  </si>
  <si>
    <t>OPERACIONES CONTINUADAS:</t>
  </si>
  <si>
    <t>Impuesto sobre Beneficios</t>
  </si>
  <si>
    <t>Nota 18.1</t>
  </si>
  <si>
    <t>Inversiones inmobiliarias</t>
  </si>
  <si>
    <t>Nota 7</t>
  </si>
  <si>
    <t>Participaciones puestas en equivalencia</t>
  </si>
  <si>
    <t>Inversiones financieras a largo plazo</t>
  </si>
  <si>
    <t>Activos por impuesto diferido</t>
  </si>
  <si>
    <t>Clientes, entidades vinculadas</t>
  </si>
  <si>
    <t>Efectivo y otros activos líquidos equivalentes</t>
  </si>
  <si>
    <t>Nota 11</t>
  </si>
  <si>
    <t>Provisiones a largo plazo</t>
  </si>
  <si>
    <t>Nota 13</t>
  </si>
  <si>
    <t>Deudas a largo plazo-</t>
  </si>
  <si>
    <t>Deudas con entidades de crédito</t>
  </si>
  <si>
    <t>Acreedores por arrendamiento financiero</t>
  </si>
  <si>
    <t>Otros pasivos financieros</t>
  </si>
  <si>
    <t>Nota 19</t>
  </si>
  <si>
    <t>Periodificaciones a largo plazo</t>
  </si>
  <si>
    <t>Deudas a corto plazo-</t>
  </si>
  <si>
    <t>Subvenciones de explotación incorporadas al resultado del ejercicio</t>
  </si>
  <si>
    <t>Notas 5, 6 y 7</t>
  </si>
  <si>
    <t>Imputación de subvenciones de inmovilizado no financiero y otras</t>
  </si>
  <si>
    <t>Excesos de provisiones</t>
  </si>
  <si>
    <t>Deterioros y pérdidas</t>
  </si>
  <si>
    <t>Resultados por enajenaciones y otras</t>
  </si>
  <si>
    <t>De participaciones en instrumentos de patrimonio</t>
  </si>
  <si>
    <t>De valores negociables y otros instrumentos financieros</t>
  </si>
  <si>
    <t>Variación de valor razonable en instrumentos financieros</t>
  </si>
  <si>
    <t>Participación en beneficios (pérdidas) de sociedades puestas en equivalencia</t>
  </si>
  <si>
    <t xml:space="preserve">RESULTADO CONSOLIDADO DEL EJERCICIO </t>
  </si>
  <si>
    <t>Resultado atribuido a socios externos</t>
  </si>
  <si>
    <t>Nota 15</t>
  </si>
  <si>
    <t>Deudores varios</t>
  </si>
  <si>
    <t>Administraciones Públicas</t>
  </si>
  <si>
    <t>Proveedores, entidades vinculadas</t>
  </si>
  <si>
    <t>Acreedores varios</t>
  </si>
  <si>
    <t>Remuneraciones pendientes de pago</t>
  </si>
  <si>
    <t>Nota 16.4</t>
  </si>
  <si>
    <t>Nota 16.1</t>
  </si>
  <si>
    <t>Nota 13.1</t>
  </si>
  <si>
    <t>Nota 13.2</t>
  </si>
  <si>
    <t>Nota 13.3</t>
  </si>
  <si>
    <t>Nota 14.1</t>
  </si>
  <si>
    <t>Nota 17.1</t>
  </si>
  <si>
    <t>Nota 17.2</t>
  </si>
  <si>
    <t>Nota 17.3</t>
  </si>
  <si>
    <t>Nota 17.4</t>
  </si>
  <si>
    <t>Nota 17.6</t>
  </si>
  <si>
    <t>Nota 17.7</t>
  </si>
  <si>
    <t>Nota 9.1</t>
  </si>
  <si>
    <t>FUNDACIÓN ONCE PARA LA COOPERACIÓN E INCLUSIÓN SOCIAL DE PERSONAS CON DISCAPACIDAD Y ENTIDADES DEPENDIENTES</t>
  </si>
  <si>
    <t>Usuarios y otros deudores de la actividad propia-</t>
  </si>
  <si>
    <t>ONCE, deudora por aportaciones</t>
  </si>
  <si>
    <t>Otros usuarios y deudores de la actividad propia</t>
  </si>
  <si>
    <t>Dotación fundacional</t>
  </si>
  <si>
    <t>Resultado del ejercicio atribuido a la entidad dominante</t>
  </si>
  <si>
    <t>Inversiones en entidades del Grupo y asociadas a largo plazo-</t>
  </si>
  <si>
    <t>Beneficiarios - Acreedores</t>
  </si>
  <si>
    <t>Deudas con entidades del Grupo y asociadas a largo plazo</t>
  </si>
  <si>
    <t>Deudas con entidades del Grupo y asociadas a corto plazo</t>
  </si>
  <si>
    <t>Ingresos de la entidad por la actividad propia</t>
  </si>
  <si>
    <t>Ayudas monetarias y otros</t>
  </si>
  <si>
    <t>Nota 16.2</t>
  </si>
  <si>
    <t>Inversiones en entidades del Grupo y asociadas a corto plazo</t>
  </si>
  <si>
    <t>Nota 17.8</t>
  </si>
  <si>
    <t>Inversiones financieras a corto plazo</t>
  </si>
  <si>
    <t>Nota 9.3</t>
  </si>
  <si>
    <t>FONDOS PROPIOS:</t>
  </si>
  <si>
    <t>Ingresos financieros:</t>
  </si>
  <si>
    <t>Deterioro y resultado por enajenaciones de instrumentos financieros:</t>
  </si>
  <si>
    <t>Resultado atribuido a la Entidad dominante</t>
  </si>
  <si>
    <t>Importe neto de la cifra de negocios-</t>
  </si>
  <si>
    <t>Aprovisionamientos-</t>
  </si>
  <si>
    <t>Otros ingresos de explotación-</t>
  </si>
  <si>
    <t>Gastos de personal-</t>
  </si>
  <si>
    <t>Otros gastos de explotación-</t>
  </si>
  <si>
    <t>Deterioro y resultado por enajenaciones del inmovilizado-</t>
  </si>
  <si>
    <t>Otros activos financieros en entidades del Grupo y asociadas</t>
  </si>
  <si>
    <t>Anticipos de clientes</t>
  </si>
  <si>
    <t>Resultado por la pérdida de control de participaciones consolidadas</t>
  </si>
  <si>
    <t>Derivados</t>
  </si>
  <si>
    <t>Nota 2.4</t>
  </si>
  <si>
    <t>Nota 10.4</t>
  </si>
  <si>
    <t>SUBVENCIONES, DONACIONES Y LEGADOS RECIBIDOS</t>
  </si>
  <si>
    <t>SOCIOS EXTERNOS</t>
  </si>
  <si>
    <t>Fondo de comercio de consolidación</t>
  </si>
  <si>
    <t>Otro inmovilizado intangible</t>
  </si>
  <si>
    <t>Ajustes por cambio de valor</t>
  </si>
  <si>
    <t xml:space="preserve">Activos financieros disponibles para la venta. </t>
  </si>
  <si>
    <t>Trabajos realizados por la empresa para su activo</t>
  </si>
  <si>
    <t xml:space="preserve">  Otros movimientos</t>
  </si>
  <si>
    <t>-</t>
  </si>
  <si>
    <t xml:space="preserve">  Aplicación del resultado del ejercicio anterior</t>
  </si>
  <si>
    <t>Otras variaciones del patrimonio neto:</t>
  </si>
  <si>
    <t xml:space="preserve">  Distribución de dividendos</t>
  </si>
  <si>
    <t>Operaciones con accionistas:</t>
  </si>
  <si>
    <t>Total ingresos y gastos reconocidos</t>
  </si>
  <si>
    <t>Neto</t>
  </si>
  <si>
    <t>valor</t>
  </si>
  <si>
    <t>Externos</t>
  </si>
  <si>
    <t>Recibidos</t>
  </si>
  <si>
    <t>Propios</t>
  </si>
  <si>
    <t>Dominante</t>
  </si>
  <si>
    <t>Equivalencia</t>
  </si>
  <si>
    <t>emisión</t>
  </si>
  <si>
    <t>Fundacional</t>
  </si>
  <si>
    <t>Patrimonio</t>
  </si>
  <si>
    <t>cambio de</t>
  </si>
  <si>
    <t>Socios</t>
  </si>
  <si>
    <t>Legados</t>
  </si>
  <si>
    <t>Fondos</t>
  </si>
  <si>
    <t>la Entidad</t>
  </si>
  <si>
    <t>Puestas en</t>
  </si>
  <si>
    <t>Dependientes y</t>
  </si>
  <si>
    <t>Prima de</t>
  </si>
  <si>
    <t xml:space="preserve">Dotación </t>
  </si>
  <si>
    <t>Total</t>
  </si>
  <si>
    <t>Ajustes por</t>
  </si>
  <si>
    <t>Donaciones y</t>
  </si>
  <si>
    <t>Atribuible a</t>
  </si>
  <si>
    <t>Sociedades</t>
  </si>
  <si>
    <t>Reservas de</t>
  </si>
  <si>
    <t>Subvenciones,</t>
  </si>
  <si>
    <t>del Ejercicio</t>
  </si>
  <si>
    <t>Resultado</t>
  </si>
  <si>
    <t>B) ESTADO TOTAL DE CAMBIOS EN EL PATRIMONIO NETO CONSOLIDADO</t>
  </si>
  <si>
    <t>FUNDACIÓN ONCE PARA LA COOPERACIÓN E INCLUSIÓN SOCIAL DE  PERSONAS CON
 DISCAPACIDAD Y ENTIDADES DEPENDIENTES</t>
  </si>
  <si>
    <t>Atribuido a los socios externos</t>
  </si>
  <si>
    <t>Atribuido a la Sociedad dominante</t>
  </si>
  <si>
    <t>TOTAL INGRESOS Y GASTOS RECONOCIDOS</t>
  </si>
  <si>
    <t>TOTAL TRANSFERENCIAS A LA CUENTA DE PÉRDIDAS Y GANANCIAS CONSOLIDADA</t>
  </si>
  <si>
    <t xml:space="preserve">  Subvenciones, donaciones y legados recibidos</t>
  </si>
  <si>
    <t>Transferencias a la cuenta de pérdidas y ganancias consolidada:</t>
  </si>
  <si>
    <t>TOTAL INGRESOS Y GASTOS IMPUTADOS DIRECTAMENTE EN EL PATRIMONIO NETO</t>
  </si>
  <si>
    <t>Ingresos y gastos imputados directamente al patrimonio neto consolidado:</t>
  </si>
  <si>
    <t>RESULTADO DE LA CUENTA DE PÉRDIDAS Y GANANCIAS CONSOLIDADA</t>
  </si>
  <si>
    <t xml:space="preserve">A) ESTADO DE INGRESOS Y GASTOS RECONOCIDOS CONSOLIDADO </t>
  </si>
  <si>
    <t>FUNDACIÓN ONCE PARA LA COOPERACIÓN E INCLUSIÓN SOCIAL DE 
PERSONAS  CON DISCAPACIDAD Y ENTIDADES DEPENDIENTES</t>
  </si>
  <si>
    <t xml:space="preserve">Multigrupo </t>
  </si>
  <si>
    <t>Traspasos</t>
  </si>
  <si>
    <t>Euros</t>
  </si>
  <si>
    <t>Salidas</t>
  </si>
  <si>
    <t>Incorporaciones</t>
  </si>
  <si>
    <t>Saldo</t>
  </si>
  <si>
    <t>Entradas o</t>
  </si>
  <si>
    <t>Bajas o</t>
  </si>
  <si>
    <t xml:space="preserve">del perímetro </t>
  </si>
  <si>
    <t>al perímetro</t>
  </si>
  <si>
    <t>Inicial</t>
  </si>
  <si>
    <t>Dotaciones</t>
  </si>
  <si>
    <t>Reducciones</t>
  </si>
  <si>
    <t>(Nota 2.4)</t>
  </si>
  <si>
    <t>Final</t>
  </si>
  <si>
    <t xml:space="preserve"> </t>
  </si>
  <si>
    <t>Coste:</t>
  </si>
  <si>
    <t>Terrenos y construcciones</t>
  </si>
  <si>
    <t>Instalaciones técnicas y otro</t>
  </si>
  <si>
    <t xml:space="preserve">  inmovilizado material</t>
  </si>
  <si>
    <t>Inmovilizado en curso y anticipos</t>
  </si>
  <si>
    <t>Amortización acumulada:</t>
  </si>
  <si>
    <t>Construcciones</t>
  </si>
  <si>
    <t>Deterioros:</t>
  </si>
  <si>
    <t>Valor neto</t>
  </si>
  <si>
    <t>Entradas o Dotaciones</t>
  </si>
  <si>
    <t>Disminuciones o retiros</t>
  </si>
  <si>
    <t>Traspasos (Nota 6)</t>
  </si>
  <si>
    <t>Variaciones en el perímetro (Nota 2.4)</t>
  </si>
  <si>
    <t>Terrenos</t>
  </si>
  <si>
    <t>Otras instalaciones</t>
  </si>
  <si>
    <t>Deterioro del valor:</t>
  </si>
  <si>
    <t>BALANCE CONSOLIDADO AL 31 DE DICIEMBRE DE 2017</t>
  </si>
  <si>
    <t>Las Notas 1 a 21 de la Memoria consolidada adjunta forman parte integrante de la 
cuenta de pérdidas y ganancias consolidada correspondiente al ejercicio 2017.</t>
  </si>
  <si>
    <t>Las Notas 1 a 21 de la Memoria consolidada adjunta forman parte integrante del balance consolidado al 31 de diciembre de 2017.</t>
  </si>
  <si>
    <t>CUENTA DE PÉRDIDAS Y GANANCIAS CONSOLIDADA DEL EJERCICIO 2017</t>
  </si>
  <si>
    <t>ESTADO DE CAMBIOS EN EL PATRIMONIO NETO CONSOLIDADO DEL EJERCICIO 2017</t>
  </si>
  <si>
    <t>Las Notas 1 a 21 de la Memoria consolidada adjunta forman parte integrante del
estado de ingresos y gastos reconocidos consolidado correspondiente al ejercicio 2017.</t>
  </si>
  <si>
    <t>SALDO AL 31 DE DICIEMBRE DE 2016 (*)</t>
  </si>
  <si>
    <t>SALDO AL 31 DE DICIEMBRE DE 2017</t>
  </si>
  <si>
    <t>Activos no corrientes mantenidos para la venta</t>
  </si>
  <si>
    <t>Personal</t>
  </si>
  <si>
    <t xml:space="preserve">Diferencias de conversión de sociedades consolidadas </t>
  </si>
  <si>
    <t xml:space="preserve">Notas 18.1 </t>
  </si>
  <si>
    <t>Las Notas 1 a 21 de la Memoria consolidada adjunta forman parte integrante del estado total de 
cambios en el patrimonio neto consolidado correspondiente al ejercicio 2017.</t>
  </si>
  <si>
    <t>Nota 13.4</t>
  </si>
  <si>
    <t xml:space="preserve">  Efecto impositivo</t>
  </si>
  <si>
    <t xml:space="preserve">  Por valoración de instrumentos financieros</t>
  </si>
  <si>
    <t xml:space="preserve">  Por diferencias de conversión</t>
  </si>
  <si>
    <t xml:space="preserve">  Por Subvenciones, donaciones y legados recibidos</t>
  </si>
  <si>
    <t>SALDO AJUSTADO AL 31 DE DICIEMBRE DE 2015</t>
  </si>
  <si>
    <t>FLUJOS DE EFECTIVO DE LAS ACTIVIDADES DE EXPLOTACIÓN:</t>
  </si>
  <si>
    <t>Resultado del ejercicio antes de impuestos</t>
  </si>
  <si>
    <t>Ajustes del resultado-</t>
  </si>
  <si>
    <t>Variación de provisiones</t>
  </si>
  <si>
    <t>Imputación de subvenciones</t>
  </si>
  <si>
    <t>Resultados por bajas y enajenaciones de inmovilizado</t>
  </si>
  <si>
    <t>Ingresos financieros</t>
  </si>
  <si>
    <t>Participación en beneficios / (pérdidas) de soc. puestas en equivalencia</t>
  </si>
  <si>
    <t>Cambios en el capital corriente-</t>
  </si>
  <si>
    <t>Deudores y otras cuentas a cobrar</t>
  </si>
  <si>
    <t>Otros activos corrientes</t>
  </si>
  <si>
    <t>Acreedores y otras cuentas a pagar</t>
  </si>
  <si>
    <t>Otros pasivos corrientes</t>
  </si>
  <si>
    <t>Otros activos y pasivos no corrientes</t>
  </si>
  <si>
    <t>Otros flujos de efectivo de las actividades de explotación-</t>
  </si>
  <si>
    <t>Pagos de intereses</t>
  </si>
  <si>
    <t>Cobros de intereses</t>
  </si>
  <si>
    <t>Cobros (pagos) por Impuesto sobre Beneficios</t>
  </si>
  <si>
    <t>FLUJOS DE EFECTIVO DE LAS ACTIVIDADES DE INVERSIÓN</t>
  </si>
  <si>
    <t>Pagos por inversiones-</t>
  </si>
  <si>
    <t>Empresas del Grupo y asociadas</t>
  </si>
  <si>
    <t>Sociedades del Grupo, neto de efectivo en sociedades consolidadas</t>
  </si>
  <si>
    <t>Nota 5.2</t>
  </si>
  <si>
    <t>Cobros por desinversiones-</t>
  </si>
  <si>
    <t>FLUJOS DE EFECTIVO DE LAS ACTIVIDADES DE FINANCIACIÓN:</t>
  </si>
  <si>
    <t>Cobros y pagos por instrumentos de patrimonio-</t>
  </si>
  <si>
    <t>Subvenciones, donaciones y legados recibidos</t>
  </si>
  <si>
    <t>Cobros y pagos por instrumentos  de pasivo financiero-</t>
  </si>
  <si>
    <t>Emisión-</t>
  </si>
  <si>
    <t xml:space="preserve">  Deudas con entidades de crédito</t>
  </si>
  <si>
    <t xml:space="preserve">  Empresas del Grupo</t>
  </si>
  <si>
    <t>Devolución y amortización de-</t>
  </si>
  <si>
    <t>Pago por dividendos y remuneraciones de otros instrumentos de patrimonio</t>
  </si>
  <si>
    <t>EFECTO DE LAS VARIACIONES DE LOS TIPOS DE CAMBIO</t>
  </si>
  <si>
    <t>AUMENTO/DISMINUCIÓN NETA DEL EFECTIVO O EQUIVALENTES</t>
  </si>
  <si>
    <t>Efectivo o equivalentes al comienzo del ejercicio</t>
  </si>
  <si>
    <t>Efectivo o equivalentes al final del ejercicio</t>
  </si>
  <si>
    <t>Las Notas 1 a 21 de la Memoria consolidada adjunta forman parte integrante del  
estado de flujos de efectivos consolidados correspondiente al ejercicio 2017.</t>
  </si>
  <si>
    <t>ESTADO DE FLUJOS DE EFECTIVO CONSOLIDADO DEL EJERCICIO 2017</t>
  </si>
  <si>
    <t>Nota 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</si>
</sst>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_ * #,##0_ ;_ * \-#,##0_ ;_ * &quot;-&quot;_ ;_ @_ "/>
    <numFmt numFmtId="165" formatCode="#,###_);\(#,###\)"/>
    <numFmt numFmtId="166" formatCode="#,###.00_);\(#,###.00\)"/>
    <numFmt numFmtId="167" formatCode="#,##0;\(#,##0\)"/>
    <numFmt numFmtId="168" formatCode="#,###;\(#,###\);\-"/>
    <numFmt numFmtId="169" formatCode="#,##0_);\(#,##0\);\-"/>
    <numFmt numFmtId="170" formatCode="#,##0\ ;\(#,##0\);\-"/>
    <numFmt numFmtId="171" formatCode="#,###.0_);\(#,###.0\)"/>
    <numFmt numFmtId="172" formatCode="d\-m\-yy;@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name val="Arial"/>
      <family val="2"/>
    </font>
    <font>
      <sz val="10"/>
      <name val="Book Antiqua"/>
      <family val="1"/>
    </font>
    <font>
      <b/>
      <u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i/>
      <sz val="9"/>
      <name val="Arial"/>
      <family val="2"/>
    </font>
    <font>
      <sz val="10"/>
      <name val="Comic Sans MS"/>
      <family val="4"/>
    </font>
    <font>
      <sz val="10"/>
      <name val="Comic Sans MS"/>
      <family val="4"/>
    </font>
    <font>
      <b/>
      <sz val="9"/>
      <color theme="1"/>
      <name val="Arial"/>
      <family val="2"/>
    </font>
    <font>
      <b/>
      <sz val="9"/>
      <name val="Book Antiqua"/>
      <family val="1"/>
    </font>
    <font>
      <sz val="9"/>
      <name val="Book Antiqua"/>
      <family val="1"/>
    </font>
    <font>
      <sz val="1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name val="Arial"/>
      <family val="2"/>
    </font>
    <font>
      <b/>
      <sz val="10"/>
      <color rgb="FFFF0000"/>
      <name val="Book Antiqua"/>
      <family val="1"/>
    </font>
    <font>
      <b/>
      <sz val="9"/>
      <color rgb="FFFF0000"/>
      <name val="Book Antiqua"/>
      <family val="1"/>
    </font>
    <font>
      <b/>
      <sz val="9"/>
      <color rgb="FFFF0000"/>
      <name val="Arial"/>
      <family val="2"/>
    </font>
    <font>
      <sz val="8"/>
      <name val="Book Antiqua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19" fillId="0" borderId="0"/>
    <xf numFmtId="0" fontId="20" fillId="0" borderId="0"/>
    <xf numFmtId="9" fontId="4" fillId="0" borderId="0" applyFont="0" applyFill="0" applyBorder="0" applyAlignment="0" applyProtection="0"/>
    <xf numFmtId="0" fontId="2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2">
    <xf numFmtId="0" fontId="0" fillId="0" borderId="0" xfId="0"/>
    <xf numFmtId="165" fontId="0" fillId="0" borderId="0" xfId="0" applyNumberFormat="1" applyFont="1"/>
    <xf numFmtId="165" fontId="6" fillId="0" borderId="0" xfId="0" applyNumberFormat="1" applyFont="1"/>
    <xf numFmtId="165" fontId="10" fillId="0" borderId="0" xfId="0" applyNumberFormat="1" applyFont="1" applyAlignment="1">
      <alignment horizontal="centerContinuous"/>
    </xf>
    <xf numFmtId="165" fontId="11" fillId="0" borderId="0" xfId="0" applyNumberFormat="1" applyFont="1" applyFill="1" applyBorder="1" applyAlignment="1"/>
    <xf numFmtId="165" fontId="0" fillId="0" borderId="0" xfId="0" applyNumberFormat="1" applyFont="1" applyBorder="1"/>
    <xf numFmtId="165" fontId="13" fillId="0" borderId="1" xfId="0" applyNumberFormat="1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4" fillId="0" borderId="0" xfId="0" applyNumberFormat="1" applyFont="1"/>
    <xf numFmtId="165" fontId="0" fillId="0" borderId="0" xfId="0" applyNumberFormat="1" applyFont="1" applyFill="1" applyBorder="1"/>
    <xf numFmtId="165" fontId="13" fillId="0" borderId="0" xfId="0" applyNumberFormat="1" applyFont="1" applyBorder="1"/>
    <xf numFmtId="165" fontId="11" fillId="0" borderId="0" xfId="0" applyNumberFormat="1" applyFont="1" applyBorder="1"/>
    <xf numFmtId="165" fontId="0" fillId="0" borderId="0" xfId="0" applyNumberFormat="1" applyFont="1" applyFill="1"/>
    <xf numFmtId="165" fontId="11" fillId="0" borderId="0" xfId="0" applyNumberFormat="1" applyFont="1"/>
    <xf numFmtId="4" fontId="11" fillId="0" borderId="0" xfId="0" applyNumberFormat="1" applyFont="1" applyBorder="1" applyAlignment="1"/>
    <xf numFmtId="165" fontId="13" fillId="0" borderId="0" xfId="0" applyNumberFormat="1" applyFont="1"/>
    <xf numFmtId="165" fontId="5" fillId="0" borderId="0" xfId="0" applyNumberFormat="1" applyFont="1"/>
    <xf numFmtId="165" fontId="15" fillId="0" borderId="0" xfId="0" applyNumberFormat="1" applyFont="1"/>
    <xf numFmtId="165" fontId="8" fillId="0" borderId="0" xfId="0" applyNumberFormat="1" applyFont="1"/>
    <xf numFmtId="165" fontId="16" fillId="0" borderId="0" xfId="0" applyNumberFormat="1" applyFont="1"/>
    <xf numFmtId="165" fontId="10" fillId="0" borderId="0" xfId="0" applyNumberFormat="1" applyFont="1"/>
    <xf numFmtId="165" fontId="17" fillId="0" borderId="0" xfId="0" applyNumberFormat="1" applyFont="1"/>
    <xf numFmtId="165" fontId="13" fillId="0" borderId="4" xfId="0" applyNumberFormat="1" applyFont="1" applyBorder="1" applyAlignment="1">
      <alignment horizontal="center"/>
    </xf>
    <xf numFmtId="165" fontId="11" fillId="0" borderId="0" xfId="0" applyNumberFormat="1" applyFont="1" applyFill="1" applyBorder="1"/>
    <xf numFmtId="165" fontId="13" fillId="0" borderId="0" xfId="0" applyNumberFormat="1" applyFont="1" applyFill="1" applyBorder="1"/>
    <xf numFmtId="165" fontId="0" fillId="0" borderId="0" xfId="0" applyNumberFormat="1" applyFont="1" applyFill="1" applyAlignment="1">
      <alignment horizontal="centerContinuous"/>
    </xf>
    <xf numFmtId="165" fontId="10" fillId="0" borderId="0" xfId="0" applyNumberFormat="1" applyFont="1" applyAlignment="1">
      <alignment horizontal="center"/>
    </xf>
    <xf numFmtId="165" fontId="11" fillId="0" borderId="0" xfId="0" applyNumberFormat="1" applyFont="1" applyFill="1"/>
    <xf numFmtId="166" fontId="11" fillId="0" borderId="0" xfId="0" applyNumberFormat="1" applyFont="1" applyFill="1"/>
    <xf numFmtId="165" fontId="9" fillId="0" borderId="0" xfId="0" applyNumberFormat="1" applyFont="1" applyFill="1" applyAlignment="1">
      <alignment horizontal="centerContinuous"/>
    </xf>
    <xf numFmtId="4" fontId="11" fillId="0" borderId="0" xfId="0" applyNumberFormat="1" applyFont="1" applyFill="1" applyBorder="1" applyAlignment="1"/>
    <xf numFmtId="165" fontId="13" fillId="0" borderId="0" xfId="0" applyNumberFormat="1" applyFont="1" applyFill="1"/>
    <xf numFmtId="165" fontId="13" fillId="0" borderId="3" xfId="0" applyNumberFormat="1" applyFont="1" applyFill="1" applyBorder="1"/>
    <xf numFmtId="1" fontId="13" fillId="0" borderId="6" xfId="0" applyNumberFormat="1" applyFont="1" applyFill="1" applyBorder="1" applyAlignment="1">
      <alignment horizontal="center"/>
    </xf>
    <xf numFmtId="165" fontId="11" fillId="0" borderId="0" xfId="0" applyNumberFormat="1" applyFont="1" applyBorder="1" applyAlignment="1">
      <alignment horizontal="left"/>
    </xf>
    <xf numFmtId="165" fontId="0" fillId="0" borderId="0" xfId="0" applyNumberFormat="1" applyFont="1" applyAlignment="1">
      <alignment horizontal="center"/>
    </xf>
    <xf numFmtId="165" fontId="13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12" fillId="0" borderId="0" xfId="0" applyNumberFormat="1" applyFont="1" applyAlignment="1">
      <alignment horizontal="center"/>
    </xf>
    <xf numFmtId="165" fontId="12" fillId="0" borderId="0" xfId="0" applyNumberFormat="1" applyFont="1" applyFill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165" fontId="11" fillId="0" borderId="8" xfId="0" applyNumberFormat="1" applyFont="1" applyFill="1" applyBorder="1" applyAlignment="1">
      <alignment horizontal="center"/>
    </xf>
    <xf numFmtId="4" fontId="0" fillId="0" borderId="0" xfId="0" applyNumberFormat="1" applyFont="1"/>
    <xf numFmtId="4" fontId="11" fillId="0" borderId="0" xfId="0" applyNumberFormat="1" applyFont="1" applyFill="1"/>
    <xf numFmtId="4" fontId="0" fillId="0" borderId="0" xfId="0" applyNumberFormat="1" applyFont="1" applyFill="1"/>
    <xf numFmtId="4" fontId="9" fillId="0" borderId="0" xfId="0" applyNumberFormat="1" applyFont="1" applyFill="1" applyAlignment="1">
      <alignment horizontal="centerContinuous"/>
    </xf>
    <xf numFmtId="165" fontId="13" fillId="0" borderId="11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3" fontId="11" fillId="0" borderId="0" xfId="0" applyNumberFormat="1" applyFont="1" applyBorder="1"/>
    <xf numFmtId="165" fontId="13" fillId="0" borderId="14" xfId="0" applyNumberFormat="1" applyFont="1" applyBorder="1"/>
    <xf numFmtId="165" fontId="13" fillId="0" borderId="16" xfId="0" applyNumberFormat="1" applyFont="1" applyBorder="1"/>
    <xf numFmtId="165" fontId="11" fillId="0" borderId="17" xfId="0" applyNumberFormat="1" applyFont="1" applyBorder="1"/>
    <xf numFmtId="165" fontId="13" fillId="0" borderId="18" xfId="0" applyNumberFormat="1" applyFont="1" applyBorder="1" applyAlignment="1">
      <alignment horizontal="center"/>
    </xf>
    <xf numFmtId="165" fontId="13" fillId="0" borderId="17" xfId="0" applyNumberFormat="1" applyFont="1" applyBorder="1"/>
    <xf numFmtId="165" fontId="13" fillId="0" borderId="17" xfId="0" applyNumberFormat="1" applyFont="1" applyFill="1" applyBorder="1"/>
    <xf numFmtId="165" fontId="11" fillId="0" borderId="17" xfId="0" applyNumberFormat="1" applyFont="1" applyFill="1" applyBorder="1"/>
    <xf numFmtId="165" fontId="13" fillId="0" borderId="8" xfId="0" applyNumberFormat="1" applyFont="1" applyBorder="1"/>
    <xf numFmtId="165" fontId="13" fillId="0" borderId="0" xfId="0" applyNumberFormat="1" applyFont="1" applyFill="1" applyBorder="1" applyAlignment="1">
      <alignment horizontal="left"/>
    </xf>
    <xf numFmtId="165" fontId="13" fillId="0" borderId="9" xfId="0" applyNumberFormat="1" applyFont="1" applyBorder="1"/>
    <xf numFmtId="165" fontId="11" fillId="0" borderId="20" xfId="0" applyNumberFormat="1" applyFont="1" applyBorder="1"/>
    <xf numFmtId="165" fontId="13" fillId="0" borderId="20" xfId="0" applyNumberFormat="1" applyFont="1" applyBorder="1" applyAlignment="1">
      <alignment horizontal="center"/>
    </xf>
    <xf numFmtId="165" fontId="11" fillId="0" borderId="21" xfId="0" applyNumberFormat="1" applyFont="1" applyFill="1" applyBorder="1"/>
    <xf numFmtId="165" fontId="13" fillId="0" borderId="22" xfId="0" applyNumberFormat="1" applyFont="1" applyBorder="1"/>
    <xf numFmtId="37" fontId="0" fillId="0" borderId="0" xfId="0" applyNumberFormat="1" applyFont="1" applyFill="1"/>
    <xf numFmtId="165" fontId="11" fillId="0" borderId="8" xfId="0" applyNumberFormat="1" applyFont="1" applyBorder="1" applyAlignment="1">
      <alignment horizontal="center"/>
    </xf>
    <xf numFmtId="165" fontId="11" fillId="0" borderId="10" xfId="0" applyNumberFormat="1" applyFont="1" applyBorder="1"/>
    <xf numFmtId="49" fontId="13" fillId="0" borderId="16" xfId="0" applyNumberFormat="1" applyFont="1" applyBorder="1"/>
    <xf numFmtId="49" fontId="13" fillId="0" borderId="23" xfId="0" applyNumberFormat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/>
    <xf numFmtId="165" fontId="22" fillId="0" borderId="0" xfId="0" applyNumberFormat="1" applyFont="1"/>
    <xf numFmtId="165" fontId="23" fillId="0" borderId="0" xfId="0" applyNumberFormat="1" applyFont="1"/>
    <xf numFmtId="9" fontId="11" fillId="0" borderId="0" xfId="4" applyFont="1"/>
    <xf numFmtId="165" fontId="13" fillId="0" borderId="20" xfId="0" applyNumberFormat="1" applyFont="1" applyFill="1" applyBorder="1" applyAlignment="1">
      <alignment horizontal="center"/>
    </xf>
    <xf numFmtId="165" fontId="13" fillId="0" borderId="20" xfId="0" applyNumberFormat="1" applyFont="1" applyBorder="1"/>
    <xf numFmtId="165" fontId="11" fillId="0" borderId="22" xfId="0" applyNumberFormat="1" applyFont="1" applyFill="1" applyBorder="1"/>
    <xf numFmtId="165" fontId="13" fillId="0" borderId="0" xfId="0" applyNumberFormat="1" applyFont="1" applyBorder="1" applyAlignment="1">
      <alignment horizontal="left"/>
    </xf>
    <xf numFmtId="168" fontId="13" fillId="0" borderId="8" xfId="0" applyNumberFormat="1" applyFont="1" applyBorder="1"/>
    <xf numFmtId="168" fontId="13" fillId="0" borderId="3" xfId="0" applyNumberFormat="1" applyFont="1" applyBorder="1"/>
    <xf numFmtId="168" fontId="11" fillId="0" borderId="8" xfId="0" applyNumberFormat="1" applyFont="1" applyBorder="1"/>
    <xf numFmtId="168" fontId="11" fillId="0" borderId="3" xfId="0" applyNumberFormat="1" applyFont="1" applyBorder="1"/>
    <xf numFmtId="168" fontId="11" fillId="0" borderId="8" xfId="0" applyNumberFormat="1" applyFont="1" applyFill="1" applyBorder="1" applyAlignment="1"/>
    <xf numFmtId="168" fontId="21" fillId="0" borderId="8" xfId="0" applyNumberFormat="1" applyFont="1" applyBorder="1"/>
    <xf numFmtId="168" fontId="21" fillId="0" borderId="3" xfId="0" applyNumberFormat="1" applyFont="1" applyBorder="1"/>
    <xf numFmtId="168" fontId="13" fillId="0" borderId="8" xfId="0" applyNumberFormat="1" applyFont="1" applyFill="1" applyBorder="1" applyAlignment="1"/>
    <xf numFmtId="168" fontId="13" fillId="0" borderId="3" xfId="0" applyNumberFormat="1" applyFont="1" applyFill="1" applyBorder="1" applyAlignment="1"/>
    <xf numFmtId="168" fontId="13" fillId="0" borderId="8" xfId="0" applyNumberFormat="1" applyFont="1" applyFill="1" applyBorder="1" applyAlignment="1">
      <alignment horizontal="center"/>
    </xf>
    <xf numFmtId="168" fontId="13" fillId="0" borderId="5" xfId="0" applyNumberFormat="1" applyFont="1" applyFill="1" applyBorder="1" applyAlignment="1">
      <alignment horizontal="center"/>
    </xf>
    <xf numFmtId="168" fontId="13" fillId="0" borderId="26" xfId="0" applyNumberFormat="1" applyFont="1" applyBorder="1"/>
    <xf numFmtId="168" fontId="13" fillId="0" borderId="27" xfId="0" applyNumberFormat="1" applyFont="1" applyBorder="1"/>
    <xf numFmtId="168" fontId="11" fillId="0" borderId="5" xfId="0" applyNumberFormat="1" applyFont="1" applyBorder="1"/>
    <xf numFmtId="168" fontId="11" fillId="0" borderId="18" xfId="0" applyNumberFormat="1" applyFont="1" applyFill="1" applyBorder="1" applyAlignment="1"/>
    <xf numFmtId="168" fontId="11" fillId="0" borderId="25" xfId="0" applyNumberFormat="1" applyFont="1" applyFill="1" applyBorder="1" applyAlignment="1"/>
    <xf numFmtId="168" fontId="13" fillId="0" borderId="5" xfId="0" applyNumberFormat="1" applyFont="1" applyBorder="1" applyAlignment="1">
      <alignment horizontal="right"/>
    </xf>
    <xf numFmtId="168" fontId="13" fillId="0" borderId="0" xfId="0" applyNumberFormat="1" applyFont="1" applyFill="1" applyBorder="1"/>
    <xf numFmtId="168" fontId="13" fillId="0" borderId="8" xfId="0" applyNumberFormat="1" applyFont="1" applyBorder="1" applyAlignment="1">
      <alignment horizontal="right"/>
    </xf>
    <xf numFmtId="168" fontId="18" fillId="0" borderId="0" xfId="0" applyNumberFormat="1" applyFont="1" applyFill="1" applyBorder="1"/>
    <xf numFmtId="168" fontId="11" fillId="0" borderId="8" xfId="0" applyNumberFormat="1" applyFont="1" applyBorder="1" applyAlignment="1">
      <alignment horizontal="right"/>
    </xf>
    <xf numFmtId="168" fontId="13" fillId="0" borderId="0" xfId="0" applyNumberFormat="1" applyFont="1" applyBorder="1"/>
    <xf numFmtId="168" fontId="18" fillId="0" borderId="0" xfId="0" applyNumberFormat="1" applyFont="1" applyBorder="1"/>
    <xf numFmtId="168" fontId="13" fillId="0" borderId="8" xfId="3" applyNumberFormat="1" applyFont="1" applyFill="1" applyBorder="1" applyAlignment="1">
      <alignment horizontal="right"/>
    </xf>
    <xf numFmtId="168" fontId="13" fillId="0" borderId="8" xfId="0" applyNumberFormat="1" applyFont="1" applyFill="1" applyBorder="1" applyAlignment="1">
      <alignment horizontal="right"/>
    </xf>
    <xf numFmtId="168" fontId="11" fillId="0" borderId="8" xfId="3" applyNumberFormat="1" applyFont="1" applyFill="1" applyBorder="1" applyAlignment="1">
      <alignment horizontal="right"/>
    </xf>
    <xf numFmtId="168" fontId="11" fillId="0" borderId="0" xfId="0" applyNumberFormat="1" applyFont="1" applyBorder="1"/>
    <xf numFmtId="168" fontId="11" fillId="0" borderId="0" xfId="0" applyNumberFormat="1" applyFont="1" applyFill="1" applyBorder="1"/>
    <xf numFmtId="168" fontId="11" fillId="0" borderId="8" xfId="0" applyNumberFormat="1" applyFont="1" applyFill="1" applyBorder="1" applyAlignment="1">
      <alignment horizontal="center"/>
    </xf>
    <xf numFmtId="168" fontId="13" fillId="0" borderId="8" xfId="0" applyNumberFormat="1" applyFont="1" applyBorder="1" applyAlignment="1">
      <alignment horizontal="center"/>
    </xf>
    <xf numFmtId="168" fontId="11" fillId="0" borderId="8" xfId="0" applyNumberFormat="1" applyFont="1" applyFill="1" applyBorder="1" applyAlignment="1">
      <alignment horizontal="right"/>
    </xf>
    <xf numFmtId="168" fontId="13" fillId="0" borderId="5" xfId="0" applyNumberFormat="1" applyFont="1" applyFill="1" applyBorder="1" applyAlignment="1">
      <alignment horizontal="right"/>
    </xf>
    <xf numFmtId="168" fontId="11" fillId="0" borderId="8" xfId="3" applyNumberFormat="1" applyFont="1" applyBorder="1" applyAlignment="1">
      <alignment horizontal="right"/>
    </xf>
    <xf numFmtId="168" fontId="13" fillId="0" borderId="0" xfId="0" applyNumberFormat="1" applyFont="1" applyFill="1" applyBorder="1" applyAlignment="1">
      <alignment horizontal="left"/>
    </xf>
    <xf numFmtId="168" fontId="13" fillId="0" borderId="8" xfId="1" applyNumberFormat="1" applyFont="1" applyBorder="1" applyAlignment="1">
      <alignment horizontal="right"/>
    </xf>
    <xf numFmtId="168" fontId="13" fillId="0" borderId="25" xfId="0" applyNumberFormat="1" applyFont="1" applyBorder="1" applyAlignment="1">
      <alignment horizontal="right"/>
    </xf>
    <xf numFmtId="168" fontId="13" fillId="0" borderId="7" xfId="0" applyNumberFormat="1" applyFont="1" applyFill="1" applyBorder="1" applyAlignment="1">
      <alignment horizontal="center" vertical="center"/>
    </xf>
    <xf numFmtId="168" fontId="13" fillId="0" borderId="25" xfId="0" applyNumberFormat="1" applyFont="1" applyFill="1" applyBorder="1" applyAlignment="1">
      <alignment horizontal="center" vertical="center"/>
    </xf>
    <xf numFmtId="168" fontId="13" fillId="0" borderId="15" xfId="0" applyNumberFormat="1" applyFont="1" applyFill="1" applyBorder="1"/>
    <xf numFmtId="168" fontId="13" fillId="0" borderId="1" xfId="0" applyNumberFormat="1" applyFont="1" applyFill="1" applyBorder="1" applyAlignment="1">
      <alignment horizontal="center"/>
    </xf>
    <xf numFmtId="168" fontId="13" fillId="0" borderId="23" xfId="0" applyNumberFormat="1" applyFont="1" applyFill="1" applyBorder="1" applyAlignment="1">
      <alignment horizontal="center"/>
    </xf>
    <xf numFmtId="168" fontId="11" fillId="0" borderId="29" xfId="0" applyNumberFormat="1" applyFont="1" applyFill="1" applyBorder="1"/>
    <xf numFmtId="168" fontId="11" fillId="0" borderId="18" xfId="0" applyNumberFormat="1" applyFont="1" applyFill="1" applyBorder="1"/>
    <xf numFmtId="168" fontId="11" fillId="0" borderId="19" xfId="0" applyNumberFormat="1" applyFont="1" applyFill="1" applyBorder="1"/>
    <xf numFmtId="168" fontId="13" fillId="0" borderId="18" xfId="0" applyNumberFormat="1" applyFont="1" applyFill="1" applyBorder="1" applyAlignment="1">
      <alignment horizontal="center"/>
    </xf>
    <xf numFmtId="168" fontId="11" fillId="0" borderId="8" xfId="0" applyNumberFormat="1" applyFont="1" applyFill="1" applyBorder="1"/>
    <xf numFmtId="168" fontId="13" fillId="0" borderId="20" xfId="3" applyNumberFormat="1" applyFont="1" applyFill="1" applyBorder="1" applyAlignment="1">
      <alignment horizontal="right"/>
    </xf>
    <xf numFmtId="168" fontId="11" fillId="0" borderId="20" xfId="3" applyNumberFormat="1" applyFont="1" applyFill="1" applyBorder="1" applyAlignment="1">
      <alignment horizontal="right"/>
    </xf>
    <xf numFmtId="168" fontId="13" fillId="0" borderId="20" xfId="0" applyNumberFormat="1" applyFont="1" applyFill="1" applyBorder="1" applyAlignment="1">
      <alignment horizontal="right"/>
    </xf>
    <xf numFmtId="168" fontId="13" fillId="0" borderId="3" xfId="0" applyNumberFormat="1" applyFont="1" applyFill="1" applyBorder="1" applyAlignment="1">
      <alignment horizontal="right"/>
    </xf>
    <xf numFmtId="168" fontId="13" fillId="0" borderId="24" xfId="0" applyNumberFormat="1" applyFont="1" applyBorder="1" applyAlignment="1">
      <alignment horizontal="right"/>
    </xf>
    <xf numFmtId="165" fontId="6" fillId="0" borderId="0" xfId="0" applyNumberFormat="1" applyFont="1" applyFill="1"/>
    <xf numFmtId="165" fontId="6" fillId="0" borderId="0" xfId="0" applyNumberFormat="1" applyFont="1" applyAlignment="1">
      <alignment horizontal="center"/>
    </xf>
    <xf numFmtId="10" fontId="6" fillId="0" borderId="0" xfId="4" applyNumberFormat="1" applyFont="1" applyAlignment="1">
      <alignment horizontal="center"/>
    </xf>
    <xf numFmtId="169" fontId="6" fillId="0" borderId="0" xfId="0" applyNumberFormat="1" applyFont="1"/>
    <xf numFmtId="170" fontId="6" fillId="0" borderId="0" xfId="0" applyNumberFormat="1" applyFont="1" applyAlignment="1">
      <alignment horizontal="center"/>
    </xf>
    <xf numFmtId="170" fontId="6" fillId="0" borderId="0" xfId="0" applyNumberFormat="1" applyFont="1"/>
    <xf numFmtId="170" fontId="6" fillId="0" borderId="0" xfId="0" applyNumberFormat="1" applyFont="1" applyFill="1"/>
    <xf numFmtId="165" fontId="13" fillId="0" borderId="10" xfId="0" applyNumberFormat="1" applyFont="1" applyBorder="1"/>
    <xf numFmtId="169" fontId="11" fillId="0" borderId="6" xfId="0" applyNumberFormat="1" applyFont="1" applyFill="1" applyBorder="1" applyAlignment="1">
      <alignment horizontal="right"/>
    </xf>
    <xf numFmtId="169" fontId="11" fillId="0" borderId="12" xfId="0" applyNumberFormat="1" applyFont="1" applyFill="1" applyBorder="1" applyAlignment="1">
      <alignment horizontal="right"/>
    </xf>
    <xf numFmtId="169" fontId="11" fillId="0" borderId="5" xfId="0" applyNumberFormat="1" applyFont="1" applyFill="1" applyBorder="1" applyAlignment="1">
      <alignment horizontal="right"/>
    </xf>
    <xf numFmtId="169" fontId="11" fillId="0" borderId="8" xfId="0" applyNumberFormat="1" applyFont="1" applyFill="1" applyBorder="1" applyAlignment="1">
      <alignment horizontal="right"/>
    </xf>
    <xf numFmtId="165" fontId="13" fillId="0" borderId="27" xfId="0" applyNumberFormat="1" applyFont="1" applyFill="1" applyBorder="1" applyAlignment="1">
      <alignment horizontal="right"/>
    </xf>
    <xf numFmtId="165" fontId="13" fillId="0" borderId="26" xfId="0" applyNumberFormat="1" applyFont="1" applyFill="1" applyBorder="1"/>
    <xf numFmtId="165" fontId="11" fillId="0" borderId="3" xfId="0" applyNumberFormat="1" applyFont="1" applyBorder="1"/>
    <xf numFmtId="165" fontId="11" fillId="0" borderId="13" xfId="0" applyNumberFormat="1" applyFont="1" applyBorder="1"/>
    <xf numFmtId="165" fontId="11" fillId="0" borderId="8" xfId="0" applyNumberFormat="1" applyFont="1" applyBorder="1"/>
    <xf numFmtId="1" fontId="13" fillId="0" borderId="5" xfId="0" applyNumberFormat="1" applyFont="1" applyFill="1" applyBorder="1" applyAlignment="1">
      <alignment horizontal="center"/>
    </xf>
    <xf numFmtId="165" fontId="13" fillId="0" borderId="5" xfId="0" applyNumberFormat="1" applyFont="1" applyBorder="1" applyAlignment="1">
      <alignment horizontal="center"/>
    </xf>
    <xf numFmtId="165" fontId="13" fillId="0" borderId="23" xfId="0" applyNumberFormat="1" applyFont="1" applyBorder="1" applyAlignment="1">
      <alignment horizontal="center"/>
    </xf>
    <xf numFmtId="165" fontId="13" fillId="0" borderId="16" xfId="0" applyNumberFormat="1" applyFont="1" applyBorder="1" applyAlignment="1">
      <alignment horizontal="center"/>
    </xf>
    <xf numFmtId="165" fontId="13" fillId="0" borderId="3" xfId="0" applyNumberFormat="1" applyFont="1" applyFill="1" applyBorder="1" applyAlignment="1">
      <alignment horizontal="center"/>
    </xf>
    <xf numFmtId="165" fontId="13" fillId="0" borderId="13" xfId="0" applyNumberFormat="1" applyFont="1" applyFill="1" applyBorder="1" applyAlignment="1">
      <alignment horizontal="center"/>
    </xf>
    <xf numFmtId="1" fontId="13" fillId="0" borderId="8" xfId="0" applyNumberFormat="1" applyFont="1" applyFill="1" applyBorder="1" applyAlignment="1">
      <alignment horizontal="center"/>
    </xf>
    <xf numFmtId="165" fontId="13" fillId="0" borderId="17" xfId="0" applyNumberFormat="1" applyFont="1" applyBorder="1" applyAlignment="1">
      <alignment horizontal="center"/>
    </xf>
    <xf numFmtId="165" fontId="13" fillId="0" borderId="11" xfId="0" applyNumberFormat="1" applyFont="1" applyBorder="1" applyAlignment="1">
      <alignment horizontal="center"/>
    </xf>
    <xf numFmtId="165" fontId="13" fillId="0" borderId="15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center"/>
    </xf>
    <xf numFmtId="165" fontId="8" fillId="0" borderId="0" xfId="0" applyNumberFormat="1" applyFont="1" applyFill="1"/>
    <xf numFmtId="171" fontId="6" fillId="0" borderId="0" xfId="0" applyNumberFormat="1" applyFont="1" applyAlignment="1">
      <alignment horizontal="center"/>
    </xf>
    <xf numFmtId="169" fontId="11" fillId="0" borderId="0" xfId="0" applyNumberFormat="1" applyFont="1" applyFill="1" applyBorder="1" applyAlignment="1">
      <alignment horizontal="center"/>
    </xf>
    <xf numFmtId="169" fontId="11" fillId="0" borderId="0" xfId="0" applyNumberFormat="1" applyFont="1" applyFill="1" applyBorder="1" applyAlignment="1">
      <alignment horizontal="right"/>
    </xf>
    <xf numFmtId="169" fontId="11" fillId="0" borderId="0" xfId="0" applyNumberFormat="1" applyFont="1" applyFill="1" applyBorder="1"/>
    <xf numFmtId="169" fontId="11" fillId="0" borderId="0" xfId="0" applyNumberFormat="1" applyFont="1" applyFill="1" applyBorder="1" applyAlignment="1"/>
    <xf numFmtId="165" fontId="11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/>
    <xf numFmtId="1" fontId="13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/>
    <xf numFmtId="165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Continuous"/>
    </xf>
    <xf numFmtId="165" fontId="13" fillId="0" borderId="25" xfId="0" applyNumberFormat="1" applyFont="1" applyBorder="1" applyAlignment="1">
      <alignment horizontal="center"/>
    </xf>
    <xf numFmtId="165" fontId="0" fillId="0" borderId="7" xfId="0" applyNumberFormat="1" applyFont="1" applyBorder="1"/>
    <xf numFmtId="165" fontId="11" fillId="0" borderId="7" xfId="0" applyNumberFormat="1" applyFont="1" applyBorder="1"/>
    <xf numFmtId="165" fontId="6" fillId="0" borderId="22" xfId="0" applyNumberFormat="1" applyFont="1" applyBorder="1"/>
    <xf numFmtId="165" fontId="11" fillId="0" borderId="3" xfId="0" applyNumberFormat="1" applyFont="1" applyFill="1" applyBorder="1" applyAlignment="1">
      <alignment horizontal="right"/>
    </xf>
    <xf numFmtId="165" fontId="6" fillId="0" borderId="17" xfId="0" applyNumberFormat="1" applyFont="1" applyBorder="1"/>
    <xf numFmtId="165" fontId="13" fillId="0" borderId="6" xfId="0" applyNumberFormat="1" applyFont="1" applyFill="1" applyBorder="1" applyAlignment="1">
      <alignment horizontal="right"/>
    </xf>
    <xf numFmtId="165" fontId="0" fillId="0" borderId="23" xfId="0" applyNumberFormat="1" applyFont="1" applyBorder="1"/>
    <xf numFmtId="165" fontId="13" fillId="0" borderId="23" xfId="0" applyNumberFormat="1" applyFont="1" applyBorder="1"/>
    <xf numFmtId="165" fontId="6" fillId="0" borderId="16" xfId="0" applyNumberFormat="1" applyFont="1" applyBorder="1"/>
    <xf numFmtId="165" fontId="11" fillId="0" borderId="3" xfId="0" applyNumberFormat="1" applyFont="1" applyFill="1" applyBorder="1"/>
    <xf numFmtId="165" fontId="11" fillId="0" borderId="8" xfId="0" applyNumberFormat="1" applyFont="1" applyFill="1" applyBorder="1"/>
    <xf numFmtId="165" fontId="13" fillId="0" borderId="6" xfId="0" applyNumberFormat="1" applyFont="1" applyBorder="1"/>
    <xf numFmtId="165" fontId="13" fillId="0" borderId="5" xfId="0" applyNumberFormat="1" applyFont="1" applyBorder="1"/>
    <xf numFmtId="165" fontId="12" fillId="0" borderId="0" xfId="0" applyNumberFormat="1" applyFont="1" applyBorder="1"/>
    <xf numFmtId="165" fontId="14" fillId="0" borderId="17" xfId="0" applyNumberFormat="1" applyFont="1" applyBorder="1"/>
    <xf numFmtId="165" fontId="12" fillId="0" borderId="23" xfId="0" applyNumberFormat="1" applyFont="1" applyBorder="1"/>
    <xf numFmtId="165" fontId="14" fillId="0" borderId="23" xfId="0" applyNumberFormat="1" applyFont="1" applyBorder="1"/>
    <xf numFmtId="165" fontId="14" fillId="0" borderId="16" xfId="0" applyNumberFormat="1" applyFont="1" applyBorder="1"/>
    <xf numFmtId="165" fontId="13" fillId="0" borderId="1" xfId="0" applyNumberFormat="1" applyFont="1" applyBorder="1" applyAlignment="1">
      <alignment horizontal="center"/>
    </xf>
    <xf numFmtId="165" fontId="12" fillId="0" borderId="15" xfId="0" applyNumberFormat="1" applyFont="1" applyBorder="1"/>
    <xf numFmtId="165" fontId="14" fillId="0" borderId="15" xfId="0" applyNumberFormat="1" applyFont="1" applyBorder="1"/>
    <xf numFmtId="165" fontId="14" fillId="0" borderId="14" xfId="0" applyNumberFormat="1" applyFont="1" applyBorder="1"/>
    <xf numFmtId="165" fontId="9" fillId="0" borderId="0" xfId="0" applyNumberFormat="1" applyFont="1" applyAlignment="1"/>
    <xf numFmtId="165" fontId="7" fillId="0" borderId="0" xfId="0" applyNumberFormat="1" applyFont="1" applyAlignment="1"/>
    <xf numFmtId="165" fontId="5" fillId="0" borderId="0" xfId="0" applyNumberFormat="1" applyFont="1" applyAlignment="1"/>
    <xf numFmtId="165" fontId="13" fillId="0" borderId="31" xfId="0" applyNumberFormat="1" applyFont="1" applyFill="1" applyBorder="1" applyAlignment="1">
      <alignment horizontal="right"/>
    </xf>
    <xf numFmtId="165" fontId="13" fillId="0" borderId="26" xfId="0" applyNumberFormat="1" applyFont="1" applyFill="1" applyBorder="1" applyAlignment="1">
      <alignment horizontal="right"/>
    </xf>
    <xf numFmtId="165" fontId="13" fillId="0" borderId="30" xfId="0" applyNumberFormat="1" applyFont="1" applyFill="1" applyBorder="1" applyAlignment="1">
      <alignment horizontal="right"/>
    </xf>
    <xf numFmtId="169" fontId="11" fillId="0" borderId="20" xfId="0" applyNumberFormat="1" applyFont="1" applyFill="1" applyBorder="1" applyAlignment="1">
      <alignment horizontal="right"/>
    </xf>
    <xf numFmtId="169" fontId="11" fillId="0" borderId="13" xfId="0" applyNumberFormat="1" applyFont="1" applyFill="1" applyBorder="1" applyAlignment="1">
      <alignment horizontal="right"/>
    </xf>
    <xf numFmtId="169" fontId="11" fillId="0" borderId="3" xfId="0" applyNumberFormat="1" applyFont="1" applyFill="1" applyBorder="1" applyAlignment="1">
      <alignment horizontal="right"/>
    </xf>
    <xf numFmtId="169" fontId="11" fillId="0" borderId="4" xfId="0" applyNumberFormat="1" applyFont="1" applyFill="1" applyBorder="1" applyAlignment="1">
      <alignment horizontal="right"/>
    </xf>
    <xf numFmtId="170" fontId="13" fillId="0" borderId="26" xfId="0" applyNumberFormat="1" applyFont="1" applyFill="1" applyBorder="1" applyAlignment="1">
      <alignment horizontal="right"/>
    </xf>
    <xf numFmtId="165" fontId="13" fillId="0" borderId="10" xfId="0" applyNumberFormat="1" applyFont="1" applyFill="1" applyBorder="1" applyAlignment="1">
      <alignment horizontal="right"/>
    </xf>
    <xf numFmtId="165" fontId="13" fillId="0" borderId="25" xfId="0" applyNumberFormat="1" applyFont="1" applyFill="1" applyBorder="1" applyAlignment="1">
      <alignment horizontal="right"/>
    </xf>
    <xf numFmtId="165" fontId="13" fillId="0" borderId="15" xfId="0" applyNumberFormat="1" applyFont="1" applyBorder="1"/>
    <xf numFmtId="168" fontId="13" fillId="0" borderId="8" xfId="0" applyNumberFormat="1" applyFont="1" applyFill="1" applyBorder="1"/>
    <xf numFmtId="165" fontId="13" fillId="0" borderId="8" xfId="0" applyNumberFormat="1" applyFont="1" applyFill="1" applyBorder="1"/>
    <xf numFmtId="0" fontId="25" fillId="0" borderId="32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/>
    </xf>
    <xf numFmtId="0" fontId="4" fillId="0" borderId="35" xfId="0" applyFont="1" applyBorder="1"/>
    <xf numFmtId="0" fontId="25" fillId="0" borderId="36" xfId="0" applyFont="1" applyBorder="1" applyAlignment="1">
      <alignment horizontal="center" vertical="center" wrapText="1"/>
    </xf>
    <xf numFmtId="0" fontId="4" fillId="0" borderId="38" xfId="0" applyFont="1" applyBorder="1"/>
    <xf numFmtId="0" fontId="25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/>
    </xf>
    <xf numFmtId="0" fontId="25" fillId="0" borderId="36" xfId="0" applyFont="1" applyBorder="1" applyAlignment="1">
      <alignment horizontal="right" vertical="center"/>
    </xf>
    <xf numFmtId="0" fontId="25" fillId="0" borderId="36" xfId="0" applyFont="1" applyBorder="1" applyAlignment="1">
      <alignment horizontal="right" vertical="center" wrapText="1"/>
    </xf>
    <xf numFmtId="0" fontId="26" fillId="0" borderId="35" xfId="0" applyFont="1" applyBorder="1" applyAlignment="1">
      <alignment vertical="center"/>
    </xf>
    <xf numFmtId="0" fontId="4" fillId="0" borderId="36" xfId="0" applyFont="1" applyBorder="1"/>
    <xf numFmtId="3" fontId="0" fillId="0" borderId="0" xfId="0" applyNumberFormat="1"/>
    <xf numFmtId="3" fontId="25" fillId="0" borderId="36" xfId="0" applyNumberFormat="1" applyFont="1" applyBorder="1" applyAlignment="1">
      <alignment horizontal="right" vertical="center"/>
    </xf>
    <xf numFmtId="3" fontId="25" fillId="0" borderId="36" xfId="0" applyNumberFormat="1" applyFont="1" applyBorder="1" applyAlignment="1">
      <alignment horizontal="right" vertical="center" wrapText="1"/>
    </xf>
    <xf numFmtId="3" fontId="25" fillId="0" borderId="39" xfId="0" applyNumberFormat="1" applyFont="1" applyBorder="1" applyAlignment="1">
      <alignment horizontal="right" vertical="center"/>
    </xf>
    <xf numFmtId="3" fontId="25" fillId="0" borderId="39" xfId="0" applyNumberFormat="1" applyFont="1" applyBorder="1" applyAlignment="1">
      <alignment horizontal="right" vertical="center" wrapText="1"/>
    </xf>
    <xf numFmtId="0" fontId="25" fillId="0" borderId="39" xfId="0" applyFont="1" applyBorder="1" applyAlignment="1">
      <alignment horizontal="right" vertical="center"/>
    </xf>
    <xf numFmtId="0" fontId="25" fillId="0" borderId="39" xfId="0" applyFont="1" applyBorder="1" applyAlignment="1">
      <alignment horizontal="right" vertical="center" wrapText="1"/>
    </xf>
    <xf numFmtId="0" fontId="27" fillId="0" borderId="40" xfId="0" applyFont="1" applyBorder="1" applyAlignment="1">
      <alignment vertical="center"/>
    </xf>
    <xf numFmtId="3" fontId="27" fillId="0" borderId="39" xfId="0" applyNumberFormat="1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 wrapText="1"/>
    </xf>
    <xf numFmtId="0" fontId="27" fillId="0" borderId="7" xfId="0" applyFont="1" applyBorder="1" applyAlignment="1">
      <alignment horizontal="right" vertical="center"/>
    </xf>
    <xf numFmtId="0" fontId="27" fillId="0" borderId="39" xfId="0" applyFont="1" applyBorder="1" applyAlignment="1">
      <alignment horizontal="right" vertical="center" wrapText="1"/>
    </xf>
    <xf numFmtId="0" fontId="4" fillId="0" borderId="32" xfId="0" applyFont="1" applyBorder="1"/>
    <xf numFmtId="0" fontId="25" fillId="0" borderId="36" xfId="0" applyFont="1" applyBorder="1" applyAlignment="1">
      <alignment vertical="center"/>
    </xf>
    <xf numFmtId="0" fontId="25" fillId="0" borderId="36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36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9" fontId="11" fillId="0" borderId="17" xfId="4" applyFont="1" applyFill="1" applyBorder="1"/>
    <xf numFmtId="9" fontId="13" fillId="0" borderId="0" xfId="4" applyFont="1" applyBorder="1"/>
    <xf numFmtId="9" fontId="13" fillId="0" borderId="8" xfId="4" applyFont="1" applyFill="1" applyBorder="1" applyAlignment="1">
      <alignment horizontal="center"/>
    </xf>
    <xf numFmtId="9" fontId="13" fillId="0" borderId="8" xfId="4" applyFont="1" applyBorder="1" applyAlignment="1">
      <alignment horizontal="center"/>
    </xf>
    <xf numFmtId="165" fontId="13" fillId="0" borderId="7" xfId="0" applyNumberFormat="1" applyFont="1" applyFill="1" applyBorder="1" applyAlignment="1">
      <alignment horizontal="center"/>
    </xf>
    <xf numFmtId="168" fontId="11" fillId="0" borderId="20" xfId="0" applyNumberFormat="1" applyFont="1" applyFill="1" applyBorder="1"/>
    <xf numFmtId="168" fontId="13" fillId="0" borderId="4" xfId="2" applyNumberFormat="1" applyFont="1" applyFill="1" applyBorder="1" applyAlignment="1">
      <alignment horizontal="right"/>
    </xf>
    <xf numFmtId="168" fontId="13" fillId="0" borderId="20" xfId="0" applyNumberFormat="1" applyFont="1" applyBorder="1" applyAlignment="1">
      <alignment horizontal="right"/>
    </xf>
    <xf numFmtId="168" fontId="13" fillId="0" borderId="20" xfId="2" applyNumberFormat="1" applyFont="1" applyFill="1" applyBorder="1" applyAlignment="1">
      <alignment horizontal="right"/>
    </xf>
    <xf numFmtId="168" fontId="13" fillId="0" borderId="4" xfId="0" applyNumberFormat="1" applyFont="1" applyBorder="1" applyAlignment="1">
      <alignment horizontal="right"/>
    </xf>
    <xf numFmtId="165" fontId="11" fillId="0" borderId="36" xfId="0" applyNumberFormat="1" applyFont="1" applyBorder="1"/>
    <xf numFmtId="168" fontId="13" fillId="0" borderId="36" xfId="3" applyNumberFormat="1" applyFont="1" applyFill="1" applyBorder="1" applyAlignment="1">
      <alignment horizontal="right"/>
    </xf>
    <xf numFmtId="168" fontId="11" fillId="0" borderId="36" xfId="3" applyNumberFormat="1" applyFont="1" applyFill="1" applyBorder="1" applyAlignment="1">
      <alignment horizontal="right"/>
    </xf>
    <xf numFmtId="168" fontId="13" fillId="0" borderId="36" xfId="0" applyNumberFormat="1" applyFont="1" applyFill="1" applyBorder="1" applyAlignment="1">
      <alignment horizontal="right"/>
    </xf>
    <xf numFmtId="165" fontId="13" fillId="0" borderId="25" xfId="0" applyNumberFormat="1" applyFont="1" applyFill="1" applyBorder="1" applyAlignment="1">
      <alignment horizontal="center"/>
    </xf>
    <xf numFmtId="168" fontId="11" fillId="0" borderId="36" xfId="0" applyNumberFormat="1" applyFont="1" applyFill="1" applyBorder="1"/>
    <xf numFmtId="168" fontId="13" fillId="0" borderId="42" xfId="2" applyNumberFormat="1" applyFont="1" applyFill="1" applyBorder="1" applyAlignment="1">
      <alignment horizontal="right"/>
    </xf>
    <xf numFmtId="168" fontId="13" fillId="0" borderId="36" xfId="0" applyNumberFormat="1" applyFont="1" applyBorder="1" applyAlignment="1">
      <alignment horizontal="right"/>
    </xf>
    <xf numFmtId="168" fontId="13" fillId="0" borderId="36" xfId="2" applyNumberFormat="1" applyFont="1" applyFill="1" applyBorder="1" applyAlignment="1">
      <alignment horizontal="right"/>
    </xf>
    <xf numFmtId="168" fontId="13" fillId="0" borderId="42" xfId="0" applyNumberFormat="1" applyFont="1" applyBorder="1" applyAlignment="1">
      <alignment horizontal="right"/>
    </xf>
    <xf numFmtId="168" fontId="13" fillId="0" borderId="43" xfId="0" applyNumberFormat="1" applyFont="1" applyBorder="1" applyAlignment="1">
      <alignment horizontal="right"/>
    </xf>
    <xf numFmtId="168" fontId="13" fillId="0" borderId="18" xfId="0" applyNumberFormat="1" applyFont="1" applyBorder="1" applyAlignment="1">
      <alignment horizontal="right"/>
    </xf>
    <xf numFmtId="168" fontId="13" fillId="0" borderId="3" xfId="0" applyNumberFormat="1" applyFont="1" applyFill="1" applyBorder="1"/>
    <xf numFmtId="168" fontId="11" fillId="0" borderId="3" xfId="0" applyNumberFormat="1" applyFont="1" applyFill="1" applyBorder="1" applyAlignment="1"/>
    <xf numFmtId="168" fontId="11" fillId="0" borderId="3" xfId="1" applyNumberFormat="1" applyFont="1" applyBorder="1" applyAlignment="1">
      <alignment horizontal="right"/>
    </xf>
    <xf numFmtId="168" fontId="13" fillId="0" borderId="6" xfId="0" applyNumberFormat="1" applyFont="1" applyFill="1" applyBorder="1" applyAlignment="1">
      <alignment horizontal="right"/>
    </xf>
    <xf numFmtId="168" fontId="11" fillId="0" borderId="6" xfId="0" applyNumberFormat="1" applyFont="1" applyBorder="1"/>
    <xf numFmtId="168" fontId="11" fillId="0" borderId="21" xfId="0" applyNumberFormat="1" applyFont="1" applyFill="1" applyBorder="1" applyAlignment="1"/>
    <xf numFmtId="168" fontId="11" fillId="0" borderId="28" xfId="0" applyNumberFormat="1" applyFont="1" applyFill="1" applyBorder="1" applyAlignment="1"/>
    <xf numFmtId="165" fontId="11" fillId="0" borderId="18" xfId="0" applyNumberFormat="1" applyFont="1" applyFill="1" applyBorder="1"/>
    <xf numFmtId="165" fontId="12" fillId="0" borderId="8" xfId="0" applyNumberFormat="1" applyFont="1" applyBorder="1" applyAlignment="1">
      <alignment horizontal="center"/>
    </xf>
    <xf numFmtId="169" fontId="11" fillId="0" borderId="25" xfId="0" applyNumberFormat="1" applyFont="1" applyFill="1" applyBorder="1" applyAlignment="1">
      <alignment horizontal="right"/>
    </xf>
    <xf numFmtId="165" fontId="11" fillId="0" borderId="28" xfId="0" applyNumberFormat="1" applyFont="1" applyFill="1" applyBorder="1" applyAlignment="1">
      <alignment horizontal="right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0" borderId="0" xfId="0" applyNumberFormat="1" applyFont="1" applyFill="1" applyAlignment="1">
      <alignment horizontal="center" wrapText="1"/>
    </xf>
    <xf numFmtId="165" fontId="5" fillId="0" borderId="0" xfId="0" applyNumberFormat="1" applyFont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65" fontId="28" fillId="0" borderId="0" xfId="0" applyNumberFormat="1" applyFont="1"/>
    <xf numFmtId="165" fontId="13" fillId="0" borderId="0" xfId="0" applyNumberFormat="1" applyFont="1" applyFill="1" applyBorder="1" applyAlignment="1">
      <alignment horizontal="right"/>
    </xf>
    <xf numFmtId="169" fontId="30" fillId="0" borderId="0" xfId="0" applyNumberFormat="1" applyFont="1" applyFill="1" applyBorder="1" applyAlignment="1">
      <alignment horizontal="right"/>
    </xf>
    <xf numFmtId="168" fontId="11" fillId="0" borderId="3" xfId="0" applyNumberFormat="1" applyFont="1" applyFill="1" applyBorder="1"/>
    <xf numFmtId="165" fontId="23" fillId="0" borderId="0" xfId="0" applyNumberFormat="1" applyFont="1" applyBorder="1"/>
    <xf numFmtId="165" fontId="29" fillId="0" borderId="0" xfId="0" applyNumberFormat="1" applyFont="1" applyBorder="1"/>
    <xf numFmtId="170" fontId="6" fillId="0" borderId="0" xfId="0" applyNumberFormat="1" applyFont="1" applyBorder="1"/>
    <xf numFmtId="165" fontId="6" fillId="0" borderId="0" xfId="0" applyNumberFormat="1" applyFont="1" applyFill="1" applyBorder="1"/>
    <xf numFmtId="165" fontId="14" fillId="0" borderId="0" xfId="0" applyNumberFormat="1" applyFont="1" applyBorder="1"/>
    <xf numFmtId="170" fontId="6" fillId="0" borderId="0" xfId="0" applyNumberFormat="1" applyFont="1" applyBorder="1" applyAlignment="1">
      <alignment horizontal="center"/>
    </xf>
    <xf numFmtId="165" fontId="31" fillId="0" borderId="0" xfId="0" applyNumberFormat="1" applyFont="1" applyBorder="1"/>
    <xf numFmtId="167" fontId="5" fillId="0" borderId="0" xfId="0" applyNumberFormat="1" applyFont="1" applyFill="1" applyAlignment="1"/>
    <xf numFmtId="4" fontId="13" fillId="0" borderId="1" xfId="0" applyNumberFormat="1" applyFont="1" applyFill="1" applyBorder="1" applyAlignment="1">
      <alignment horizontal="center"/>
    </xf>
    <xf numFmtId="4" fontId="11" fillId="0" borderId="18" xfId="0" applyNumberFormat="1" applyFont="1" applyFill="1" applyBorder="1"/>
    <xf numFmtId="168" fontId="13" fillId="0" borderId="5" xfId="0" applyNumberFormat="1" applyFont="1" applyFill="1" applyBorder="1"/>
    <xf numFmtId="165" fontId="13" fillId="0" borderId="5" xfId="0" applyNumberFormat="1" applyFont="1" applyFill="1" applyBorder="1"/>
    <xf numFmtId="170" fontId="11" fillId="0" borderId="8" xfId="0" applyNumberFormat="1" applyFont="1" applyFill="1" applyBorder="1" applyAlignment="1">
      <alignment horizontal="right"/>
    </xf>
    <xf numFmtId="165" fontId="0" fillId="0" borderId="8" xfId="0" applyNumberFormat="1" applyFont="1" applyBorder="1"/>
    <xf numFmtId="165" fontId="13" fillId="0" borderId="17" xfId="0" applyNumberFormat="1" applyFont="1" applyBorder="1" applyAlignment="1"/>
    <xf numFmtId="168" fontId="13" fillId="0" borderId="26" xfId="0" applyNumberFormat="1" applyFont="1" applyFill="1" applyBorder="1" applyAlignment="1"/>
    <xf numFmtId="4" fontId="0" fillId="0" borderId="0" xfId="0" applyNumberFormat="1"/>
    <xf numFmtId="165" fontId="9" fillId="0" borderId="0" xfId="0" applyNumberFormat="1" applyFont="1" applyFill="1" applyAlignment="1">
      <alignment horizontal="center"/>
    </xf>
    <xf numFmtId="167" fontId="5" fillId="0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72" fontId="13" fillId="0" borderId="1" xfId="0" applyNumberFormat="1" applyFont="1" applyFill="1" applyBorder="1" applyAlignment="1">
      <alignment horizontal="center" wrapText="1"/>
    </xf>
    <xf numFmtId="172" fontId="13" fillId="0" borderId="5" xfId="0" applyNumberFormat="1" applyFont="1" applyFill="1" applyBorder="1" applyAlignment="1">
      <alignment horizontal="center" wrapText="1"/>
    </xf>
    <xf numFmtId="172" fontId="13" fillId="0" borderId="9" xfId="0" applyNumberFormat="1" applyFont="1" applyFill="1" applyBorder="1" applyAlignment="1">
      <alignment horizontal="center" wrapText="1"/>
    </xf>
    <xf numFmtId="172" fontId="13" fillId="0" borderId="4" xfId="0" applyNumberFormat="1" applyFont="1" applyFill="1" applyBorder="1" applyAlignment="1">
      <alignment horizontal="center" wrapText="1"/>
    </xf>
    <xf numFmtId="172" fontId="13" fillId="0" borderId="37" xfId="0" applyNumberFormat="1" applyFont="1" applyFill="1" applyBorder="1" applyAlignment="1">
      <alignment horizontal="center" wrapText="1"/>
    </xf>
    <xf numFmtId="172" fontId="13" fillId="0" borderId="42" xfId="0" applyNumberFormat="1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165" fontId="9" fillId="0" borderId="0" xfId="0" applyNumberFormat="1" applyFont="1" applyFill="1" applyAlignment="1">
      <alignment horizontal="center" wrapText="1"/>
    </xf>
    <xf numFmtId="165" fontId="9" fillId="0" borderId="0" xfId="0" applyNumberFormat="1" applyFont="1" applyFill="1" applyBorder="1" applyAlignment="1">
      <alignment horizontal="center" wrapText="1"/>
    </xf>
    <xf numFmtId="165" fontId="10" fillId="0" borderId="0" xfId="0" applyNumberFormat="1" applyFont="1" applyFill="1" applyAlignment="1">
      <alignment horizontal="center" wrapText="1"/>
    </xf>
    <xf numFmtId="165" fontId="7" fillId="0" borderId="0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0" applyNumberFormat="1" applyFont="1" applyFill="1" applyAlignment="1">
      <alignment horizontal="center" wrapText="1"/>
    </xf>
    <xf numFmtId="0" fontId="25" fillId="0" borderId="41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4" fillId="0" borderId="35" xfId="0" applyFont="1" applyBorder="1"/>
    <xf numFmtId="0" fontId="4" fillId="0" borderId="38" xfId="0" applyFont="1" applyBorder="1"/>
    <xf numFmtId="0" fontId="25" fillId="0" borderId="3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</cellXfs>
  <cellStyles count="10">
    <cellStyle name="Comma 2" xfId="9"/>
    <cellStyle name="Millares [0]" xfId="1" builtinId="6"/>
    <cellStyle name="Normal" xfId="0" builtinId="0"/>
    <cellStyle name="Normal 2" xfId="2"/>
    <cellStyle name="Normal 2 2" xfId="5"/>
    <cellStyle name="Normal 3" xfId="3"/>
    <cellStyle name="Normal 4" xfId="6"/>
    <cellStyle name="Normal 5" xfId="7"/>
    <cellStyle name="Normal 6" xfId="8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J60"/>
  <sheetViews>
    <sheetView tabSelected="1" zoomScaleNormal="100" zoomScaleSheetLayoutView="100" workbookViewId="0">
      <selection activeCell="C33" sqref="C33"/>
    </sheetView>
  </sheetViews>
  <sheetFormatPr baseColWidth="10" defaultColWidth="11.42578125" defaultRowHeight="12.75" x14ac:dyDescent="0.2"/>
  <cols>
    <col min="1" max="1" width="0.85546875" style="1" customWidth="1"/>
    <col min="2" max="2" width="50.85546875" style="1" customWidth="1"/>
    <col min="3" max="3" width="11.140625" style="37" customWidth="1"/>
    <col min="4" max="4" width="11.42578125" style="51" customWidth="1"/>
    <col min="5" max="5" width="11.42578125" style="1" customWidth="1"/>
    <col min="6" max="6" width="49.42578125" style="1" bestFit="1" customWidth="1"/>
    <col min="7" max="7" width="11.5703125" style="40" customWidth="1"/>
    <col min="8" max="8" width="11.7109375" style="1" customWidth="1"/>
    <col min="9" max="9" width="13.140625" style="1" customWidth="1"/>
    <col min="10" max="16384" width="11.42578125" style="1"/>
  </cols>
  <sheetData>
    <row r="1" spans="1:10" s="72" customFormat="1" ht="20.25" customHeight="1" x14ac:dyDescent="0.25">
      <c r="A1" s="314" t="s">
        <v>102</v>
      </c>
      <c r="B1" s="314"/>
      <c r="C1" s="314"/>
      <c r="D1" s="314"/>
      <c r="E1" s="314"/>
      <c r="F1" s="314"/>
      <c r="G1" s="314"/>
      <c r="H1" s="314"/>
      <c r="I1" s="314"/>
    </row>
    <row r="3" spans="1:10" ht="15" x14ac:dyDescent="0.25">
      <c r="A3" s="316" t="s">
        <v>222</v>
      </c>
      <c r="B3" s="316"/>
      <c r="C3" s="316"/>
      <c r="D3" s="316"/>
      <c r="E3" s="316"/>
      <c r="F3" s="316"/>
      <c r="G3" s="316"/>
      <c r="H3" s="316"/>
      <c r="I3" s="316"/>
    </row>
    <row r="4" spans="1:10" ht="14.25" x14ac:dyDescent="0.2">
      <c r="A4" s="315" t="s">
        <v>36</v>
      </c>
      <c r="B4" s="315"/>
      <c r="C4" s="315"/>
      <c r="D4" s="315"/>
      <c r="E4" s="315"/>
      <c r="F4" s="315"/>
      <c r="G4" s="315"/>
      <c r="H4" s="315"/>
      <c r="I4" s="315"/>
    </row>
    <row r="5" spans="1:10" ht="13.5" thickBot="1" x14ac:dyDescent="0.25">
      <c r="H5" s="5"/>
      <c r="I5" s="5"/>
    </row>
    <row r="6" spans="1:10" s="17" customFormat="1" ht="12.75" customHeight="1" x14ac:dyDescent="0.2">
      <c r="A6" s="58"/>
      <c r="B6" s="217"/>
      <c r="C6" s="6" t="s">
        <v>4</v>
      </c>
      <c r="D6" s="317">
        <v>43100</v>
      </c>
      <c r="E6" s="317">
        <v>42735</v>
      </c>
      <c r="F6" s="125"/>
      <c r="G6" s="126" t="s">
        <v>4</v>
      </c>
      <c r="H6" s="319">
        <v>43100</v>
      </c>
      <c r="I6" s="321">
        <v>42735</v>
      </c>
    </row>
    <row r="7" spans="1:10" s="79" customFormat="1" ht="12.75" customHeight="1" x14ac:dyDescent="0.2">
      <c r="A7" s="75"/>
      <c r="B7" s="76" t="s">
        <v>1</v>
      </c>
      <c r="C7" s="77" t="s">
        <v>5</v>
      </c>
      <c r="D7" s="318"/>
      <c r="E7" s="318"/>
      <c r="F7" s="127" t="s">
        <v>43</v>
      </c>
      <c r="G7" s="97" t="s">
        <v>5</v>
      </c>
      <c r="H7" s="320"/>
      <c r="I7" s="322"/>
    </row>
    <row r="8" spans="1:10" s="15" customFormat="1" ht="12.75" customHeight="1" x14ac:dyDescent="0.2">
      <c r="A8" s="60"/>
      <c r="B8" s="13"/>
      <c r="C8" s="61"/>
      <c r="D8" s="128"/>
      <c r="E8" s="129"/>
      <c r="F8" s="130"/>
      <c r="G8" s="131"/>
      <c r="H8" s="259"/>
      <c r="I8" s="269"/>
    </row>
    <row r="9" spans="1:10" s="17" customFormat="1" ht="12.75" customHeight="1" x14ac:dyDescent="0.2">
      <c r="A9" s="62"/>
      <c r="B9" s="12" t="s">
        <v>44</v>
      </c>
      <c r="C9" s="38"/>
      <c r="D9" s="103">
        <f>+D10+D13+D14+D15+D19+D20</f>
        <v>365459974</v>
      </c>
      <c r="E9" s="103">
        <f>+E10+E13+E14+E15+E19+E20</f>
        <v>379046694</v>
      </c>
      <c r="F9" s="104" t="s">
        <v>47</v>
      </c>
      <c r="G9" s="96" t="s">
        <v>63</v>
      </c>
      <c r="H9" s="260">
        <f>+H10+H14+H15+H17</f>
        <v>338204718</v>
      </c>
      <c r="I9" s="270">
        <f>+I10+I14+I15+I17</f>
        <v>337335386</v>
      </c>
    </row>
    <row r="10" spans="1:10" s="17" customFormat="1" ht="12.75" customHeight="1" x14ac:dyDescent="0.2">
      <c r="A10" s="63"/>
      <c r="B10" s="26" t="s">
        <v>6</v>
      </c>
      <c r="C10" s="38" t="s">
        <v>37</v>
      </c>
      <c r="D10" s="105">
        <f>+D11+D12</f>
        <v>58433467</v>
      </c>
      <c r="E10" s="105">
        <f>+E11+E12</f>
        <v>61993807</v>
      </c>
      <c r="F10" s="106" t="s">
        <v>119</v>
      </c>
      <c r="G10" s="96" t="s">
        <v>91</v>
      </c>
      <c r="H10" s="261">
        <f>+SUM(H11:H13)</f>
        <v>216172054</v>
      </c>
      <c r="I10" s="271">
        <f>+SUM(I11:I13)</f>
        <v>217710961</v>
      </c>
    </row>
    <row r="11" spans="1:10" s="17" customFormat="1" ht="12.75" customHeight="1" x14ac:dyDescent="0.2">
      <c r="A11" s="63"/>
      <c r="B11" s="25" t="s">
        <v>137</v>
      </c>
      <c r="C11" s="38"/>
      <c r="D11" s="107">
        <v>17168632</v>
      </c>
      <c r="E11" s="107">
        <v>19049405</v>
      </c>
      <c r="F11" s="104" t="s">
        <v>106</v>
      </c>
      <c r="G11" s="96"/>
      <c r="H11" s="262">
        <v>601012</v>
      </c>
      <c r="I11" s="272">
        <v>601012</v>
      </c>
    </row>
    <row r="12" spans="1:10" s="15" customFormat="1" ht="12.75" customHeight="1" x14ac:dyDescent="0.2">
      <c r="A12" s="63"/>
      <c r="B12" s="25" t="s">
        <v>138</v>
      </c>
      <c r="C12" s="38"/>
      <c r="D12" s="107">
        <v>41264835</v>
      </c>
      <c r="E12" s="107">
        <v>42944402</v>
      </c>
      <c r="F12" s="104" t="s">
        <v>11</v>
      </c>
      <c r="G12" s="96"/>
      <c r="H12" s="262">
        <v>217109949</v>
      </c>
      <c r="I12" s="272">
        <v>218928848</v>
      </c>
      <c r="J12" s="17"/>
    </row>
    <row r="13" spans="1:10" s="15" customFormat="1" ht="12.75" customHeight="1" x14ac:dyDescent="0.2">
      <c r="A13" s="64"/>
      <c r="B13" s="26" t="s">
        <v>7</v>
      </c>
      <c r="C13" s="38" t="s">
        <v>34</v>
      </c>
      <c r="D13" s="105">
        <v>187879522</v>
      </c>
      <c r="E13" s="105">
        <v>179841750</v>
      </c>
      <c r="F13" s="108" t="s">
        <v>107</v>
      </c>
      <c r="G13" s="96"/>
      <c r="H13" s="262">
        <v>-1538907</v>
      </c>
      <c r="I13" s="272">
        <v>-1818899</v>
      </c>
      <c r="J13" s="17"/>
    </row>
    <row r="14" spans="1:10" s="15" customFormat="1" ht="12.75" customHeight="1" x14ac:dyDescent="0.2">
      <c r="A14" s="64"/>
      <c r="B14" s="26" t="s">
        <v>54</v>
      </c>
      <c r="C14" s="38" t="s">
        <v>55</v>
      </c>
      <c r="D14" s="105">
        <v>51994296</v>
      </c>
      <c r="E14" s="105">
        <v>63006357</v>
      </c>
      <c r="F14" s="109" t="s">
        <v>135</v>
      </c>
      <c r="G14" s="96" t="s">
        <v>92</v>
      </c>
      <c r="H14" s="133">
        <v>117387920</v>
      </c>
      <c r="I14" s="265">
        <v>116915033</v>
      </c>
      <c r="J14" s="17"/>
    </row>
    <row r="15" spans="1:10" s="15" customFormat="1" ht="12.75" customHeight="1" x14ac:dyDescent="0.2">
      <c r="A15" s="64"/>
      <c r="B15" s="26" t="s">
        <v>108</v>
      </c>
      <c r="C15" s="38"/>
      <c r="D15" s="111">
        <f>+D16+D17+D18</f>
        <v>18143325</v>
      </c>
      <c r="E15" s="111">
        <f>+E16+E17+E18</f>
        <v>17108199</v>
      </c>
      <c r="F15" s="109" t="s">
        <v>136</v>
      </c>
      <c r="G15" s="96" t="s">
        <v>93</v>
      </c>
      <c r="H15" s="133">
        <v>3218571</v>
      </c>
      <c r="I15" s="265">
        <v>2661825</v>
      </c>
      <c r="J15" s="17"/>
    </row>
    <row r="16" spans="1:10" s="15" customFormat="1" ht="12.75" customHeight="1" x14ac:dyDescent="0.2">
      <c r="A16" s="64"/>
      <c r="B16" s="25" t="s">
        <v>56</v>
      </c>
      <c r="C16" s="50" t="s">
        <v>38</v>
      </c>
      <c r="D16" s="112">
        <v>17854293</v>
      </c>
      <c r="E16" s="112">
        <v>16128485</v>
      </c>
      <c r="F16" s="108"/>
      <c r="G16" s="96"/>
      <c r="H16" s="133"/>
      <c r="I16" s="265"/>
    </row>
    <row r="17" spans="1:10" s="15" customFormat="1" ht="12.75" customHeight="1" x14ac:dyDescent="0.2">
      <c r="A17" s="64"/>
      <c r="B17" s="25" t="s">
        <v>8</v>
      </c>
      <c r="C17" s="50" t="s">
        <v>38</v>
      </c>
      <c r="D17" s="112">
        <v>241390</v>
      </c>
      <c r="E17" s="112">
        <v>934164</v>
      </c>
      <c r="F17" s="108" t="s">
        <v>139</v>
      </c>
      <c r="G17" s="96" t="s">
        <v>235</v>
      </c>
      <c r="H17" s="133">
        <f>+H18+H19</f>
        <v>1426173</v>
      </c>
      <c r="I17" s="265">
        <f>+I18+I19</f>
        <v>47567</v>
      </c>
      <c r="J17" s="17"/>
    </row>
    <row r="18" spans="1:10" s="15" customFormat="1" ht="12.75" customHeight="1" x14ac:dyDescent="0.2">
      <c r="A18" s="64"/>
      <c r="B18" s="25" t="s">
        <v>9</v>
      </c>
      <c r="C18" s="50"/>
      <c r="D18" s="112">
        <v>47642</v>
      </c>
      <c r="E18" s="112">
        <v>45550</v>
      </c>
      <c r="F18" s="113" t="s">
        <v>140</v>
      </c>
      <c r="G18" s="96"/>
      <c r="H18" s="134">
        <v>1479753</v>
      </c>
      <c r="I18" s="266">
        <v>47567</v>
      </c>
    </row>
    <row r="19" spans="1:10" s="15" customFormat="1" ht="12.75" customHeight="1" x14ac:dyDescent="0.2">
      <c r="A19" s="64"/>
      <c r="B19" s="26" t="s">
        <v>57</v>
      </c>
      <c r="C19" s="38" t="s">
        <v>39</v>
      </c>
      <c r="D19" s="110">
        <v>9727183</v>
      </c>
      <c r="E19" s="110">
        <v>11152231</v>
      </c>
      <c r="F19" s="113" t="s">
        <v>232</v>
      </c>
      <c r="G19" s="115"/>
      <c r="H19" s="134">
        <v>-53580</v>
      </c>
      <c r="I19" s="266">
        <v>0</v>
      </c>
    </row>
    <row r="20" spans="1:10" s="15" customFormat="1" ht="12.75" customHeight="1" x14ac:dyDescent="0.2">
      <c r="A20" s="64"/>
      <c r="B20" s="26" t="s">
        <v>58</v>
      </c>
      <c r="C20" s="38" t="s">
        <v>90</v>
      </c>
      <c r="D20" s="110">
        <v>39282181</v>
      </c>
      <c r="E20" s="110">
        <v>45944350</v>
      </c>
      <c r="F20" s="108"/>
      <c r="G20" s="96"/>
      <c r="H20" s="133"/>
      <c r="I20" s="265"/>
    </row>
    <row r="21" spans="1:10" s="15" customFormat="1" ht="12.75" customHeight="1" x14ac:dyDescent="0.2">
      <c r="A21" s="64"/>
      <c r="B21" s="26"/>
      <c r="C21" s="38"/>
      <c r="D21" s="110"/>
      <c r="E21" s="110"/>
      <c r="F21" s="104" t="s">
        <v>48</v>
      </c>
      <c r="G21" s="96"/>
      <c r="H21" s="263">
        <f>+H22+H23+H28+H29+H30</f>
        <v>113159475</v>
      </c>
      <c r="I21" s="273">
        <f>+I22+I23+I28+I29+I30</f>
        <v>125175192</v>
      </c>
    </row>
    <row r="22" spans="1:10" s="15" customFormat="1" ht="12.75" customHeight="1" x14ac:dyDescent="0.2">
      <c r="A22" s="64"/>
      <c r="B22" s="26"/>
      <c r="C22" s="38"/>
      <c r="D22" s="110"/>
      <c r="E22" s="110"/>
      <c r="F22" s="104" t="s">
        <v>62</v>
      </c>
      <c r="G22" s="96" t="s">
        <v>94</v>
      </c>
      <c r="H22" s="275">
        <v>25915449</v>
      </c>
      <c r="I22" s="271">
        <v>24823153</v>
      </c>
    </row>
    <row r="23" spans="1:10" s="15" customFormat="1" ht="12.75" customHeight="1" x14ac:dyDescent="0.2">
      <c r="A23" s="64"/>
      <c r="B23" s="26"/>
      <c r="C23" s="38"/>
      <c r="D23" s="110"/>
      <c r="E23" s="110"/>
      <c r="F23" s="104" t="s">
        <v>64</v>
      </c>
      <c r="G23" s="96" t="s">
        <v>83</v>
      </c>
      <c r="H23" s="105">
        <f>+SUM(H24:H27)</f>
        <v>84173305</v>
      </c>
      <c r="I23" s="271">
        <f>+SUM(I24:I27)</f>
        <v>98440495</v>
      </c>
    </row>
    <row r="24" spans="1:10" s="17" customFormat="1" ht="12.75" customHeight="1" x14ac:dyDescent="0.2">
      <c r="A24" s="64"/>
      <c r="B24" s="26"/>
      <c r="C24" s="38"/>
      <c r="D24" s="110"/>
      <c r="E24" s="110"/>
      <c r="F24" s="114" t="s">
        <v>65</v>
      </c>
      <c r="G24" s="96"/>
      <c r="H24" s="112">
        <v>74669895</v>
      </c>
      <c r="I24" s="266">
        <v>94093618</v>
      </c>
    </row>
    <row r="25" spans="1:10" s="15" customFormat="1" ht="12.75" customHeight="1" x14ac:dyDescent="0.2">
      <c r="A25" s="64"/>
      <c r="B25" s="26"/>
      <c r="C25" s="38"/>
      <c r="D25" s="110"/>
      <c r="E25" s="110"/>
      <c r="F25" s="114" t="s">
        <v>66</v>
      </c>
      <c r="G25" s="96"/>
      <c r="H25" s="112">
        <v>4340952</v>
      </c>
      <c r="I25" s="266">
        <v>595225</v>
      </c>
    </row>
    <row r="26" spans="1:10" s="15" customFormat="1" ht="12.75" customHeight="1" x14ac:dyDescent="0.2">
      <c r="A26" s="64"/>
      <c r="B26" s="26"/>
      <c r="C26" s="38"/>
      <c r="D26" s="110"/>
      <c r="E26" s="110"/>
      <c r="F26" s="114" t="s">
        <v>132</v>
      </c>
      <c r="G26" s="96"/>
      <c r="H26" s="112">
        <v>1376987</v>
      </c>
      <c r="I26" s="266">
        <v>2047036</v>
      </c>
    </row>
    <row r="27" spans="1:10" s="15" customFormat="1" ht="12.75" customHeight="1" x14ac:dyDescent="0.2">
      <c r="A27" s="64"/>
      <c r="B27" s="26"/>
      <c r="C27" s="38"/>
      <c r="D27" s="110"/>
      <c r="E27" s="110"/>
      <c r="F27" s="114" t="s">
        <v>67</v>
      </c>
      <c r="G27" s="115"/>
      <c r="H27" s="112">
        <v>3785471</v>
      </c>
      <c r="I27" s="266">
        <v>1704616</v>
      </c>
    </row>
    <row r="28" spans="1:10" s="15" customFormat="1" ht="12.75" customHeight="1" x14ac:dyDescent="0.2">
      <c r="A28" s="64"/>
      <c r="B28" s="26"/>
      <c r="C28" s="38"/>
      <c r="D28" s="110"/>
      <c r="E28" s="110"/>
      <c r="F28" s="104" t="s">
        <v>110</v>
      </c>
      <c r="G28" s="96" t="s">
        <v>53</v>
      </c>
      <c r="H28" s="105">
        <v>1502438</v>
      </c>
      <c r="I28" s="271">
        <v>1195475</v>
      </c>
    </row>
    <row r="29" spans="1:10" s="15" customFormat="1" ht="12.75" customHeight="1" x14ac:dyDescent="0.2">
      <c r="A29" s="64"/>
      <c r="B29" s="26"/>
      <c r="C29" s="38"/>
      <c r="D29" s="110"/>
      <c r="E29" s="110"/>
      <c r="F29" s="108" t="s">
        <v>12</v>
      </c>
      <c r="G29" s="116" t="s">
        <v>90</v>
      </c>
      <c r="H29" s="105">
        <v>1168999</v>
      </c>
      <c r="I29" s="271">
        <v>311959</v>
      </c>
    </row>
    <row r="30" spans="1:10" s="15" customFormat="1" ht="12.75" customHeight="1" x14ac:dyDescent="0.2">
      <c r="A30" s="64"/>
      <c r="B30" s="26"/>
      <c r="C30" s="38"/>
      <c r="D30" s="117"/>
      <c r="E30" s="117"/>
      <c r="F30" s="104" t="s">
        <v>69</v>
      </c>
      <c r="G30" s="96"/>
      <c r="H30" s="105">
        <v>399284</v>
      </c>
      <c r="I30" s="271">
        <v>404110</v>
      </c>
    </row>
    <row r="31" spans="1:10" s="15" customFormat="1" ht="12.75" customHeight="1" x14ac:dyDescent="0.2">
      <c r="A31" s="64"/>
      <c r="B31" s="13"/>
      <c r="C31" s="73"/>
      <c r="D31" s="117"/>
      <c r="E31" s="117"/>
      <c r="F31" s="13"/>
      <c r="G31" s="154"/>
      <c r="H31" s="154"/>
      <c r="I31" s="264"/>
    </row>
    <row r="32" spans="1:10" s="15" customFormat="1" ht="12.75" customHeight="1" x14ac:dyDescent="0.2">
      <c r="A32" s="64"/>
      <c r="B32" s="12" t="s">
        <v>45</v>
      </c>
      <c r="C32" s="38"/>
      <c r="D32" s="118">
        <f>+D34+D35+D38+D44+D47+D48+D49+D33</f>
        <v>280210073</v>
      </c>
      <c r="E32" s="118">
        <f>+E34+E35+E38+E44+E47+E48+E49+E33</f>
        <v>256875074</v>
      </c>
      <c r="F32" s="13"/>
      <c r="G32" s="154"/>
      <c r="H32" s="154"/>
      <c r="I32" s="264"/>
    </row>
    <row r="33" spans="1:9" s="82" customFormat="1" ht="12.75" customHeight="1" x14ac:dyDescent="0.2">
      <c r="A33" s="254"/>
      <c r="B33" s="255" t="s">
        <v>230</v>
      </c>
      <c r="C33" s="256" t="s">
        <v>280</v>
      </c>
      <c r="D33" s="105">
        <v>625000</v>
      </c>
      <c r="E33" s="105">
        <v>0</v>
      </c>
      <c r="F33" s="104" t="s">
        <v>49</v>
      </c>
      <c r="G33" s="96"/>
      <c r="H33" s="103">
        <f>+H34+H35+H40+H41+H42+H49</f>
        <v>194305854</v>
      </c>
      <c r="I33" s="273">
        <f>+I34+I35+I40+I41+I42+I49</f>
        <v>173411190</v>
      </c>
    </row>
    <row r="34" spans="1:9" s="82" customFormat="1" ht="12.75" customHeight="1" x14ac:dyDescent="0.2">
      <c r="A34" s="254"/>
      <c r="B34" s="255" t="s">
        <v>3</v>
      </c>
      <c r="C34" s="256" t="s">
        <v>61</v>
      </c>
      <c r="D34" s="105">
        <v>40618849</v>
      </c>
      <c r="E34" s="105">
        <v>27914793</v>
      </c>
      <c r="F34" s="108" t="s">
        <v>13</v>
      </c>
      <c r="G34" s="116" t="s">
        <v>94</v>
      </c>
      <c r="H34" s="261">
        <v>824796</v>
      </c>
      <c r="I34" s="271">
        <v>1439574</v>
      </c>
    </row>
    <row r="35" spans="1:9" s="15" customFormat="1" ht="12.75" customHeight="1" x14ac:dyDescent="0.2">
      <c r="A35" s="64"/>
      <c r="B35" s="12" t="s">
        <v>103</v>
      </c>
      <c r="C35" s="38"/>
      <c r="D35" s="105">
        <f>+D36+D37</f>
        <v>65115333</v>
      </c>
      <c r="E35" s="105">
        <f>+E36+E37</f>
        <v>48172500</v>
      </c>
      <c r="F35" s="255" t="s">
        <v>70</v>
      </c>
      <c r="G35" s="257" t="s">
        <v>83</v>
      </c>
      <c r="H35" s="261">
        <f>+SUM(H36:H39)</f>
        <v>38754839</v>
      </c>
      <c r="I35" s="271">
        <f>+SUM(I36:I39)</f>
        <v>40302190</v>
      </c>
    </row>
    <row r="36" spans="1:9" s="15" customFormat="1" ht="12.75" customHeight="1" x14ac:dyDescent="0.2">
      <c r="A36" s="64"/>
      <c r="B36" s="25" t="s">
        <v>104</v>
      </c>
      <c r="C36" s="38" t="s">
        <v>53</v>
      </c>
      <c r="D36" s="112">
        <v>24272376</v>
      </c>
      <c r="E36" s="112">
        <v>23455180</v>
      </c>
      <c r="F36" s="114" t="s">
        <v>65</v>
      </c>
      <c r="G36" s="96"/>
      <c r="H36" s="134">
        <v>34465227</v>
      </c>
      <c r="I36" s="266">
        <v>36202192</v>
      </c>
    </row>
    <row r="37" spans="1:9" s="17" customFormat="1" ht="12.75" customHeight="1" x14ac:dyDescent="0.2">
      <c r="A37" s="64"/>
      <c r="B37" s="25" t="s">
        <v>105</v>
      </c>
      <c r="C37" s="38" t="s">
        <v>114</v>
      </c>
      <c r="D37" s="112">
        <v>40842957</v>
      </c>
      <c r="E37" s="112">
        <v>24717320</v>
      </c>
      <c r="F37" s="114" t="s">
        <v>66</v>
      </c>
      <c r="G37" s="96"/>
      <c r="H37" s="134">
        <v>1101594</v>
      </c>
      <c r="I37" s="266">
        <v>107798</v>
      </c>
    </row>
    <row r="38" spans="1:9" s="17" customFormat="1" ht="12.75" customHeight="1" x14ac:dyDescent="0.2">
      <c r="A38" s="64"/>
      <c r="B38" s="12" t="s">
        <v>46</v>
      </c>
      <c r="C38" s="38" t="s">
        <v>134</v>
      </c>
      <c r="D38" s="105">
        <f>+D39+D40+D41+D43+D42</f>
        <v>132321816</v>
      </c>
      <c r="E38" s="105">
        <f>+E39+E40+E41+E43</f>
        <v>130984319</v>
      </c>
      <c r="F38" s="114" t="s">
        <v>132</v>
      </c>
      <c r="G38" s="96"/>
      <c r="H38" s="134">
        <v>717626</v>
      </c>
      <c r="I38" s="266">
        <v>830394</v>
      </c>
    </row>
    <row r="39" spans="1:9" s="17" customFormat="1" ht="12.75" customHeight="1" x14ac:dyDescent="0.2">
      <c r="A39" s="64"/>
      <c r="B39" s="25" t="s">
        <v>10</v>
      </c>
      <c r="C39" s="38"/>
      <c r="D39" s="119">
        <v>109965481</v>
      </c>
      <c r="E39" s="119">
        <v>108017759</v>
      </c>
      <c r="F39" s="114" t="s">
        <v>67</v>
      </c>
      <c r="G39" s="115"/>
      <c r="H39" s="134">
        <v>2470392</v>
      </c>
      <c r="I39" s="266">
        <v>3161806</v>
      </c>
    </row>
    <row r="40" spans="1:9" s="17" customFormat="1" ht="12.75" customHeight="1" x14ac:dyDescent="0.2">
      <c r="A40" s="63"/>
      <c r="B40" s="25" t="s">
        <v>59</v>
      </c>
      <c r="C40" s="38" t="s">
        <v>53</v>
      </c>
      <c r="D40" s="119">
        <v>2198285</v>
      </c>
      <c r="E40" s="119">
        <v>2003649</v>
      </c>
      <c r="F40" s="120" t="s">
        <v>111</v>
      </c>
      <c r="G40" s="96" t="s">
        <v>53</v>
      </c>
      <c r="H40" s="261">
        <v>63216</v>
      </c>
      <c r="I40" s="271">
        <v>19562</v>
      </c>
    </row>
    <row r="41" spans="1:9" s="17" customFormat="1" ht="12.75" customHeight="1" x14ac:dyDescent="0.2">
      <c r="A41" s="63"/>
      <c r="B41" s="13" t="s">
        <v>84</v>
      </c>
      <c r="C41" s="50"/>
      <c r="D41" s="112">
        <v>1929183</v>
      </c>
      <c r="E41" s="112">
        <v>738507</v>
      </c>
      <c r="F41" s="120" t="s">
        <v>109</v>
      </c>
      <c r="G41" s="96" t="s">
        <v>134</v>
      </c>
      <c r="H41" s="261">
        <v>57843589</v>
      </c>
      <c r="I41" s="271">
        <v>46201748</v>
      </c>
    </row>
    <row r="42" spans="1:9" s="17" customFormat="1" ht="12.75" customHeight="1" x14ac:dyDescent="0.2">
      <c r="A42" s="63"/>
      <c r="B42" s="13" t="s">
        <v>231</v>
      </c>
      <c r="C42" s="50"/>
      <c r="D42" s="112">
        <v>39097</v>
      </c>
      <c r="E42" s="112">
        <v>0</v>
      </c>
      <c r="F42" s="104" t="s">
        <v>50</v>
      </c>
      <c r="G42" s="96"/>
      <c r="H42" s="133">
        <f>+SUM(H43:H48)</f>
        <v>96051833</v>
      </c>
      <c r="I42" s="265">
        <f>+SUM(I43:I48)</f>
        <v>84332888</v>
      </c>
    </row>
    <row r="43" spans="1:9" s="17" customFormat="1" ht="12.75" customHeight="1" x14ac:dyDescent="0.2">
      <c r="A43" s="63"/>
      <c r="B43" s="13" t="s">
        <v>85</v>
      </c>
      <c r="C43" s="38" t="s">
        <v>90</v>
      </c>
      <c r="D43" s="112">
        <v>18189770</v>
      </c>
      <c r="E43" s="112">
        <v>20224404</v>
      </c>
      <c r="F43" s="114" t="s">
        <v>14</v>
      </c>
      <c r="G43" s="96"/>
      <c r="H43" s="134">
        <f>32166576</f>
        <v>32166576</v>
      </c>
      <c r="I43" s="266">
        <f>23138494+2</f>
        <v>23138496</v>
      </c>
    </row>
    <row r="44" spans="1:9" s="15" customFormat="1" ht="12.75" customHeight="1" x14ac:dyDescent="0.2">
      <c r="A44" s="63"/>
      <c r="B44" s="12" t="s">
        <v>115</v>
      </c>
      <c r="C44" s="38" t="s">
        <v>118</v>
      </c>
      <c r="D44" s="105">
        <f>+D45+D46</f>
        <v>256773</v>
      </c>
      <c r="E44" s="105">
        <f>+E45+E46</f>
        <v>349336</v>
      </c>
      <c r="F44" s="114" t="s">
        <v>86</v>
      </c>
      <c r="G44" s="96" t="s">
        <v>233</v>
      </c>
      <c r="H44" s="134">
        <v>433739</v>
      </c>
      <c r="I44" s="266">
        <v>386867</v>
      </c>
    </row>
    <row r="45" spans="1:9" ht="12.75" customHeight="1" x14ac:dyDescent="0.2">
      <c r="A45" s="63"/>
      <c r="B45" s="25" t="s">
        <v>8</v>
      </c>
      <c r="C45" s="50"/>
      <c r="D45" s="112">
        <v>255539</v>
      </c>
      <c r="E45" s="112">
        <v>347085</v>
      </c>
      <c r="F45" s="114" t="s">
        <v>87</v>
      </c>
      <c r="G45" s="284"/>
      <c r="H45" s="134">
        <v>18680922</v>
      </c>
      <c r="I45" s="266">
        <v>21061968</v>
      </c>
    </row>
    <row r="46" spans="1:9" x14ac:dyDescent="0.2">
      <c r="A46" s="63"/>
      <c r="B46" s="25" t="s">
        <v>129</v>
      </c>
      <c r="C46" s="65"/>
      <c r="D46" s="107">
        <v>1234</v>
      </c>
      <c r="E46" s="107">
        <v>2251</v>
      </c>
      <c r="F46" s="114" t="s">
        <v>88</v>
      </c>
      <c r="G46" s="96"/>
      <c r="H46" s="134">
        <v>15593292</v>
      </c>
      <c r="I46" s="266">
        <v>14269745</v>
      </c>
    </row>
    <row r="47" spans="1:9" ht="15" customHeight="1" x14ac:dyDescent="0.2">
      <c r="A47" s="63"/>
      <c r="B47" s="12" t="s">
        <v>117</v>
      </c>
      <c r="C47" s="38" t="s">
        <v>39</v>
      </c>
      <c r="D47" s="105">
        <v>8833880</v>
      </c>
      <c r="E47" s="105">
        <v>7907335</v>
      </c>
      <c r="F47" s="114" t="s">
        <v>85</v>
      </c>
      <c r="G47" s="96" t="s">
        <v>90</v>
      </c>
      <c r="H47" s="134">
        <v>21529896</v>
      </c>
      <c r="I47" s="266">
        <v>20631899</v>
      </c>
    </row>
    <row r="48" spans="1:9" x14ac:dyDescent="0.2">
      <c r="A48" s="63"/>
      <c r="B48" s="12" t="s">
        <v>15</v>
      </c>
      <c r="C48" s="38"/>
      <c r="D48" s="121">
        <f>1769894-1</f>
        <v>1769893</v>
      </c>
      <c r="E48" s="121">
        <v>2074622</v>
      </c>
      <c r="F48" s="114" t="s">
        <v>130</v>
      </c>
      <c r="G48" s="96"/>
      <c r="H48" s="134">
        <v>7647408</v>
      </c>
      <c r="I48" s="266">
        <v>4843913</v>
      </c>
    </row>
    <row r="49" spans="1:9" x14ac:dyDescent="0.2">
      <c r="A49" s="63"/>
      <c r="B49" s="12" t="s">
        <v>60</v>
      </c>
      <c r="C49" s="38" t="s">
        <v>41</v>
      </c>
      <c r="D49" s="103">
        <v>30668529</v>
      </c>
      <c r="E49" s="103">
        <v>39472169</v>
      </c>
      <c r="F49" s="104" t="s">
        <v>15</v>
      </c>
      <c r="G49" s="96"/>
      <c r="H49" s="135">
        <v>767581</v>
      </c>
      <c r="I49" s="267">
        <v>1115228</v>
      </c>
    </row>
    <row r="50" spans="1:9" ht="13.5" thickBot="1" x14ac:dyDescent="0.25">
      <c r="A50" s="85"/>
      <c r="B50" s="258" t="s">
        <v>2</v>
      </c>
      <c r="C50" s="268"/>
      <c r="D50" s="122">
        <f>+D9+D32</f>
        <v>645670047</v>
      </c>
      <c r="E50" s="122">
        <f>+E9+E32</f>
        <v>635921768</v>
      </c>
      <c r="F50" s="123" t="s">
        <v>16</v>
      </c>
      <c r="G50" s="124"/>
      <c r="H50" s="137">
        <f>+H9+H21+H33</f>
        <v>645670047</v>
      </c>
      <c r="I50" s="274">
        <f>+I9+I21+I33</f>
        <v>635921768</v>
      </c>
    </row>
    <row r="51" spans="1:9" x14ac:dyDescent="0.2">
      <c r="A51" s="25"/>
      <c r="B51" s="66"/>
      <c r="C51" s="8"/>
      <c r="D51" s="12"/>
      <c r="E51" s="12"/>
      <c r="F51" s="78"/>
      <c r="G51" s="78"/>
      <c r="H51" s="12">
        <f>+H50-D50</f>
        <v>0</v>
      </c>
      <c r="I51" s="12"/>
    </row>
    <row r="52" spans="1:9" x14ac:dyDescent="0.2">
      <c r="A52" s="14"/>
      <c r="B52" s="14"/>
      <c r="C52" s="39"/>
      <c r="D52" s="52"/>
      <c r="E52" s="29"/>
      <c r="F52" s="14"/>
      <c r="G52" s="41"/>
      <c r="H52" s="30"/>
      <c r="I52" s="30"/>
    </row>
    <row r="53" spans="1:9" ht="14.25" x14ac:dyDescent="0.2">
      <c r="A53" s="313" t="s">
        <v>224</v>
      </c>
      <c r="B53" s="313"/>
      <c r="C53" s="313"/>
      <c r="D53" s="313"/>
      <c r="E53" s="313"/>
      <c r="F53" s="313"/>
      <c r="G53" s="313"/>
      <c r="H53" s="313"/>
      <c r="I53" s="313"/>
    </row>
    <row r="54" spans="1:9" ht="14.25" x14ac:dyDescent="0.2">
      <c r="A54" s="14"/>
      <c r="B54" s="14"/>
      <c r="C54" s="39"/>
      <c r="D54" s="54"/>
      <c r="E54" s="31"/>
      <c r="F54" s="14"/>
      <c r="G54" s="41"/>
      <c r="H54" s="29"/>
      <c r="I54" s="29"/>
    </row>
    <row r="55" spans="1:9" x14ac:dyDescent="0.2">
      <c r="A55" s="14"/>
      <c r="B55" s="13"/>
      <c r="C55" s="8"/>
      <c r="D55" s="57"/>
      <c r="E55" s="29"/>
      <c r="F55" s="32"/>
      <c r="G55" s="42"/>
      <c r="H55" s="27"/>
      <c r="I55" s="27"/>
    </row>
    <row r="56" spans="1:9" x14ac:dyDescent="0.2">
      <c r="A56" s="14"/>
      <c r="B56" s="14"/>
      <c r="C56" s="39"/>
      <c r="D56" s="53"/>
      <c r="E56" s="14"/>
      <c r="F56" s="11"/>
      <c r="G56" s="43"/>
      <c r="H56" s="33"/>
      <c r="I56" s="33"/>
    </row>
    <row r="57" spans="1:9" x14ac:dyDescent="0.2">
      <c r="F57" s="16"/>
      <c r="G57" s="44"/>
    </row>
    <row r="58" spans="1:9" x14ac:dyDescent="0.2">
      <c r="F58" s="5"/>
      <c r="G58" s="45"/>
    </row>
    <row r="59" spans="1:9" x14ac:dyDescent="0.2">
      <c r="F59" s="5"/>
      <c r="G59" s="45"/>
    </row>
    <row r="60" spans="1:9" x14ac:dyDescent="0.2">
      <c r="E60" s="51"/>
      <c r="F60" s="5"/>
      <c r="G60" s="45"/>
    </row>
  </sheetData>
  <sheetProtection password="CA9D"/>
  <mergeCells count="8">
    <mergeCell ref="A53:I53"/>
    <mergeCell ref="A1:I1"/>
    <mergeCell ref="A4:I4"/>
    <mergeCell ref="A3:I3"/>
    <mergeCell ref="D6:D7"/>
    <mergeCell ref="E6:E7"/>
    <mergeCell ref="H6:H7"/>
    <mergeCell ref="I6:I7"/>
  </mergeCells>
  <phoneticPr fontId="0" type="noConversion"/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78" orientation="landscape" useFirstPageNumber="1" horizontalDpi="1200" verticalDpi="1200" r:id="rId1"/>
  <headerFooter alignWithMargins="0">
    <oddFooter>&amp;R&amp;"Arial,Negrita"&amp;9 1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4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75"/>
  <sheetViews>
    <sheetView topLeftCell="A37" zoomScaleNormal="100" zoomScaleSheetLayoutView="100" workbookViewId="0">
      <selection activeCell="B52" sqref="B52:D52"/>
    </sheetView>
  </sheetViews>
  <sheetFormatPr baseColWidth="10" defaultColWidth="11.42578125" defaultRowHeight="15" x14ac:dyDescent="0.3"/>
  <cols>
    <col min="1" max="1" width="0.85546875" style="2" customWidth="1"/>
    <col min="2" max="2" width="65.85546875" style="2" bestFit="1" customWidth="1"/>
    <col min="3" max="3" width="12" style="46" customWidth="1"/>
    <col min="4" max="5" width="12" style="2" customWidth="1"/>
    <col min="6" max="6" width="11.28515625" style="2" customWidth="1"/>
    <col min="7" max="16384" width="11.42578125" style="2"/>
  </cols>
  <sheetData>
    <row r="1" spans="1:12" s="19" customFormat="1" ht="36.75" customHeight="1" x14ac:dyDescent="0.3">
      <c r="A1" s="323" t="s">
        <v>102</v>
      </c>
      <c r="B1" s="323"/>
      <c r="C1" s="323"/>
      <c r="D1" s="323"/>
      <c r="E1" s="323"/>
      <c r="F1" s="18"/>
      <c r="G1" s="18"/>
      <c r="H1" s="18"/>
      <c r="I1" s="18"/>
      <c r="J1" s="18"/>
      <c r="K1" s="18"/>
      <c r="L1" s="18"/>
    </row>
    <row r="2" spans="1:12" s="21" customFormat="1" ht="16.5" x14ac:dyDescent="0.3">
      <c r="A2" s="20"/>
      <c r="B2" s="20"/>
      <c r="C2" s="47"/>
      <c r="D2" s="20"/>
      <c r="E2" s="20"/>
      <c r="F2" s="20"/>
      <c r="G2" s="20"/>
      <c r="H2" s="20"/>
      <c r="I2" s="20"/>
      <c r="J2" s="20"/>
      <c r="K2" s="20"/>
      <c r="L2" s="20"/>
    </row>
    <row r="3" spans="1:12" s="21" customFormat="1" ht="16.5" x14ac:dyDescent="0.3">
      <c r="A3" s="316" t="s">
        <v>225</v>
      </c>
      <c r="B3" s="316"/>
      <c r="C3" s="316"/>
      <c r="D3" s="316"/>
      <c r="E3" s="316"/>
      <c r="F3" s="20"/>
      <c r="G3" s="20"/>
      <c r="H3" s="20"/>
      <c r="I3" s="20"/>
      <c r="J3" s="20"/>
      <c r="K3" s="20"/>
      <c r="L3" s="20"/>
    </row>
    <row r="4" spans="1:12" s="23" customFormat="1" ht="15.75" x14ac:dyDescent="0.25">
      <c r="A4" s="315" t="s">
        <v>36</v>
      </c>
      <c r="B4" s="315"/>
      <c r="C4" s="315"/>
      <c r="D4" s="315"/>
      <c r="E4" s="315"/>
      <c r="F4" s="22"/>
      <c r="G4" s="22"/>
      <c r="H4" s="22"/>
      <c r="I4" s="22"/>
      <c r="J4" s="22"/>
      <c r="K4" s="22"/>
      <c r="L4" s="22"/>
    </row>
    <row r="5" spans="1:12" ht="14.25" thickBot="1" x14ac:dyDescent="0.3">
      <c r="A5" s="1"/>
      <c r="B5" s="1"/>
      <c r="C5" s="40"/>
      <c r="D5" s="1"/>
      <c r="E5" s="1"/>
      <c r="F5" s="1"/>
      <c r="G5" s="1"/>
      <c r="H5" s="1"/>
      <c r="I5" s="1"/>
      <c r="J5" s="1"/>
      <c r="K5" s="1"/>
      <c r="L5" s="1"/>
    </row>
    <row r="6" spans="1:12" s="80" customFormat="1" ht="14.25" x14ac:dyDescent="0.3">
      <c r="A6" s="58"/>
      <c r="B6" s="67"/>
      <c r="C6" s="200" t="s">
        <v>4</v>
      </c>
      <c r="D6" s="6" t="s">
        <v>0</v>
      </c>
      <c r="E6" s="7" t="s">
        <v>0</v>
      </c>
      <c r="F6" s="17"/>
      <c r="G6" s="17"/>
      <c r="H6" s="17"/>
      <c r="I6" s="17"/>
      <c r="J6" s="17"/>
      <c r="K6" s="17"/>
      <c r="L6" s="17"/>
    </row>
    <row r="7" spans="1:12" s="80" customFormat="1" ht="14.25" x14ac:dyDescent="0.3">
      <c r="A7" s="59"/>
      <c r="B7" s="24"/>
      <c r="C7" s="156" t="s">
        <v>5</v>
      </c>
      <c r="D7" s="155">
        <v>2017</v>
      </c>
      <c r="E7" s="35">
        <v>2016</v>
      </c>
      <c r="F7" s="17"/>
      <c r="G7" s="17"/>
      <c r="H7" s="17"/>
      <c r="I7" s="17"/>
      <c r="J7" s="17"/>
      <c r="K7" s="17"/>
      <c r="L7" s="17"/>
    </row>
    <row r="8" spans="1:12" s="81" customFormat="1" ht="13.5" customHeight="1" x14ac:dyDescent="0.25">
      <c r="A8" s="60"/>
      <c r="B8" s="68"/>
      <c r="C8" s="48"/>
      <c r="D8" s="283"/>
      <c r="E8" s="70"/>
      <c r="F8" s="15"/>
      <c r="G8" s="15"/>
      <c r="H8" s="15"/>
      <c r="I8" s="15"/>
      <c r="J8" s="15"/>
      <c r="K8" s="15"/>
      <c r="L8" s="15"/>
    </row>
    <row r="9" spans="1:12" s="80" customFormat="1" ht="13.5" customHeight="1" x14ac:dyDescent="0.3">
      <c r="A9" s="62"/>
      <c r="B9" s="12" t="s">
        <v>51</v>
      </c>
      <c r="C9" s="48"/>
      <c r="D9" s="219"/>
      <c r="E9" s="34"/>
      <c r="F9" s="17"/>
      <c r="G9" s="17"/>
      <c r="H9" s="17"/>
      <c r="I9" s="17"/>
      <c r="J9" s="17"/>
      <c r="K9" s="17"/>
      <c r="L9" s="17"/>
    </row>
    <row r="10" spans="1:12" s="80" customFormat="1" ht="13.5" customHeight="1" x14ac:dyDescent="0.3">
      <c r="A10" s="62"/>
      <c r="B10" s="12" t="s">
        <v>112</v>
      </c>
      <c r="C10" s="48" t="s">
        <v>95</v>
      </c>
      <c r="D10" s="218">
        <v>79787102</v>
      </c>
      <c r="E10" s="276">
        <v>71795316</v>
      </c>
      <c r="F10" s="17"/>
      <c r="G10" s="17"/>
      <c r="H10" s="17"/>
      <c r="I10" s="17"/>
      <c r="J10" s="17"/>
      <c r="K10" s="17"/>
      <c r="L10" s="17"/>
    </row>
    <row r="11" spans="1:12" s="80" customFormat="1" ht="13.5" customHeight="1" x14ac:dyDescent="0.3">
      <c r="A11" s="62"/>
      <c r="B11" s="12" t="s">
        <v>113</v>
      </c>
      <c r="C11" s="48" t="s">
        <v>96</v>
      </c>
      <c r="D11" s="218">
        <v>-51724991</v>
      </c>
      <c r="E11" s="276">
        <v>-45463326</v>
      </c>
      <c r="F11" s="17"/>
      <c r="G11" s="17"/>
      <c r="H11" s="17"/>
      <c r="I11" s="17"/>
      <c r="J11" s="17"/>
      <c r="K11" s="17"/>
      <c r="L11" s="17"/>
    </row>
    <row r="12" spans="1:12" s="81" customFormat="1" ht="13.5" customHeight="1" x14ac:dyDescent="0.25">
      <c r="A12" s="60"/>
      <c r="B12" s="12" t="s">
        <v>123</v>
      </c>
      <c r="C12" s="48" t="s">
        <v>97</v>
      </c>
      <c r="D12" s="87">
        <f>+D13+D14</f>
        <v>443174956.60147202</v>
      </c>
      <c r="E12" s="88">
        <f>+E13+E14</f>
        <v>418618090</v>
      </c>
      <c r="F12" s="15"/>
      <c r="G12" s="82"/>
      <c r="H12" s="15"/>
      <c r="I12" s="15"/>
      <c r="J12" s="15"/>
      <c r="K12" s="15"/>
      <c r="L12" s="15"/>
    </row>
    <row r="13" spans="1:12" s="81" customFormat="1" ht="13.5" customHeight="1" x14ac:dyDescent="0.25">
      <c r="A13" s="60"/>
      <c r="B13" s="13" t="s">
        <v>17</v>
      </c>
      <c r="C13" s="48"/>
      <c r="D13" s="132">
        <v>53884504.601472005</v>
      </c>
      <c r="E13" s="90">
        <v>52182898</v>
      </c>
      <c r="F13" s="15"/>
      <c r="G13" s="15"/>
      <c r="H13" s="15"/>
      <c r="I13" s="15"/>
      <c r="J13" s="15"/>
      <c r="K13" s="15"/>
      <c r="L13" s="15"/>
    </row>
    <row r="14" spans="1:12" s="81" customFormat="1" ht="13.5" customHeight="1" x14ac:dyDescent="0.25">
      <c r="A14" s="60"/>
      <c r="B14" s="13" t="s">
        <v>18</v>
      </c>
      <c r="C14" s="48"/>
      <c r="D14" s="132">
        <v>389290452</v>
      </c>
      <c r="E14" s="90">
        <v>366435192</v>
      </c>
      <c r="F14" s="15"/>
      <c r="G14" s="15"/>
      <c r="H14" s="15"/>
      <c r="I14" s="15"/>
      <c r="J14" s="15"/>
      <c r="K14" s="15"/>
      <c r="L14" s="15"/>
    </row>
    <row r="15" spans="1:12" s="81" customFormat="1" ht="13.5" customHeight="1" x14ac:dyDescent="0.25">
      <c r="A15" s="60"/>
      <c r="B15" s="12" t="s">
        <v>19</v>
      </c>
      <c r="C15" s="48"/>
      <c r="D15" s="87">
        <v>5210152</v>
      </c>
      <c r="E15" s="88">
        <v>1730287</v>
      </c>
      <c r="F15" s="15"/>
      <c r="G15" s="15"/>
      <c r="H15" s="15"/>
      <c r="I15" s="15"/>
      <c r="J15" s="15"/>
      <c r="K15" s="15"/>
      <c r="L15" s="15"/>
    </row>
    <row r="16" spans="1:12" s="81" customFormat="1" ht="13.5" customHeight="1" x14ac:dyDescent="0.25">
      <c r="A16" s="60"/>
      <c r="B16" s="12" t="s">
        <v>141</v>
      </c>
      <c r="C16" s="48"/>
      <c r="D16" s="218">
        <v>0</v>
      </c>
      <c r="E16" s="88">
        <v>66658</v>
      </c>
      <c r="F16" s="15"/>
      <c r="G16" s="15"/>
      <c r="H16" s="15"/>
      <c r="I16" s="15"/>
      <c r="J16" s="15"/>
      <c r="K16" s="15"/>
      <c r="L16" s="15"/>
    </row>
    <row r="17" spans="1:12" s="81" customFormat="1" ht="13.5" customHeight="1" x14ac:dyDescent="0.25">
      <c r="A17" s="60"/>
      <c r="B17" s="12" t="s">
        <v>124</v>
      </c>
      <c r="C17" s="48" t="s">
        <v>98</v>
      </c>
      <c r="D17" s="87">
        <f>+SUM(D18:D21)</f>
        <v>-66842271</v>
      </c>
      <c r="E17" s="88">
        <f>+SUM(E18:E21)</f>
        <v>-60718015</v>
      </c>
      <c r="F17" s="15"/>
      <c r="G17" s="15"/>
      <c r="H17" s="15"/>
      <c r="I17" s="15"/>
      <c r="J17" s="15"/>
      <c r="K17" s="15"/>
      <c r="L17" s="15"/>
    </row>
    <row r="18" spans="1:12" s="81" customFormat="1" ht="13.5" customHeight="1" x14ac:dyDescent="0.25">
      <c r="A18" s="60"/>
      <c r="B18" s="13" t="s">
        <v>20</v>
      </c>
      <c r="C18" s="48"/>
      <c r="D18" s="91">
        <v>-22152284</v>
      </c>
      <c r="E18" s="277">
        <v>-21915754</v>
      </c>
      <c r="F18" s="15"/>
      <c r="G18" s="15"/>
      <c r="H18" s="15"/>
      <c r="I18" s="15"/>
      <c r="J18" s="15"/>
      <c r="K18" s="15"/>
      <c r="L18" s="15"/>
    </row>
    <row r="19" spans="1:12" s="81" customFormat="1" ht="13.5" customHeight="1" x14ac:dyDescent="0.25">
      <c r="A19" s="60"/>
      <c r="B19" s="13" t="s">
        <v>35</v>
      </c>
      <c r="C19" s="48"/>
      <c r="D19" s="91">
        <v>-22479595</v>
      </c>
      <c r="E19" s="277">
        <v>-17998759</v>
      </c>
      <c r="F19" s="15"/>
      <c r="G19" s="15"/>
      <c r="H19" s="15"/>
      <c r="I19" s="15"/>
      <c r="J19" s="15"/>
      <c r="K19" s="15"/>
      <c r="L19" s="15"/>
    </row>
    <row r="20" spans="1:12" s="81" customFormat="1" ht="13.5" customHeight="1" x14ac:dyDescent="0.25">
      <c r="A20" s="60"/>
      <c r="B20" s="13" t="s">
        <v>21</v>
      </c>
      <c r="C20" s="48"/>
      <c r="D20" s="91">
        <v>-23375296</v>
      </c>
      <c r="E20" s="277">
        <v>-20760575</v>
      </c>
      <c r="F20" s="15"/>
      <c r="G20" s="15"/>
      <c r="H20" s="15"/>
      <c r="I20" s="15"/>
      <c r="J20" s="15"/>
      <c r="K20" s="15"/>
      <c r="L20" s="15"/>
    </row>
    <row r="21" spans="1:12" s="81" customFormat="1" ht="13.5" customHeight="1" x14ac:dyDescent="0.25">
      <c r="A21" s="60"/>
      <c r="B21" s="13" t="s">
        <v>42</v>
      </c>
      <c r="C21" s="48" t="s">
        <v>61</v>
      </c>
      <c r="D21" s="91">
        <v>1164904</v>
      </c>
      <c r="E21" s="278">
        <v>-42927</v>
      </c>
      <c r="F21" s="15"/>
      <c r="G21" s="15"/>
      <c r="H21" s="15"/>
      <c r="I21" s="15"/>
      <c r="J21" s="15"/>
      <c r="K21" s="15"/>
      <c r="L21" s="15"/>
    </row>
    <row r="22" spans="1:12" s="81" customFormat="1" ht="13.5" customHeight="1" x14ac:dyDescent="0.25">
      <c r="A22" s="62"/>
      <c r="B22" s="12" t="s">
        <v>125</v>
      </c>
      <c r="C22" s="48"/>
      <c r="D22" s="92">
        <f>+D23+D24</f>
        <v>30765293</v>
      </c>
      <c r="E22" s="93">
        <f>+E23+E24</f>
        <v>25831471</v>
      </c>
      <c r="F22" s="15"/>
      <c r="G22" s="15"/>
      <c r="H22" s="15"/>
      <c r="I22" s="15"/>
      <c r="J22" s="15"/>
      <c r="K22" s="15"/>
      <c r="L22" s="15"/>
    </row>
    <row r="23" spans="1:12" s="80" customFormat="1" ht="13.5" customHeight="1" x14ac:dyDescent="0.3">
      <c r="A23" s="60"/>
      <c r="B23" s="36" t="s">
        <v>22</v>
      </c>
      <c r="C23" s="48"/>
      <c r="D23" s="89">
        <v>4687267</v>
      </c>
      <c r="E23" s="90">
        <v>4858384</v>
      </c>
      <c r="F23" s="17"/>
      <c r="G23" s="17"/>
      <c r="H23" s="17"/>
      <c r="I23" s="17"/>
      <c r="J23" s="17"/>
      <c r="K23" s="17"/>
      <c r="L23" s="17"/>
    </row>
    <row r="24" spans="1:12" s="80" customFormat="1" ht="13.5" customHeight="1" x14ac:dyDescent="0.3">
      <c r="A24" s="60"/>
      <c r="B24" s="36" t="s">
        <v>71</v>
      </c>
      <c r="C24" s="48"/>
      <c r="D24" s="89">
        <v>26078026</v>
      </c>
      <c r="E24" s="90">
        <v>20973087</v>
      </c>
      <c r="F24" s="17"/>
      <c r="G24" s="17"/>
      <c r="H24" s="17"/>
      <c r="I24" s="17"/>
      <c r="J24" s="17"/>
      <c r="K24" s="17"/>
      <c r="L24" s="17"/>
    </row>
    <row r="25" spans="1:12" s="81" customFormat="1" ht="13.5" customHeight="1" x14ac:dyDescent="0.25">
      <c r="A25" s="60"/>
      <c r="B25" s="12" t="s">
        <v>126</v>
      </c>
      <c r="C25" s="48"/>
      <c r="D25" s="87">
        <f>+D26+D27</f>
        <v>-328539391</v>
      </c>
      <c r="E25" s="88">
        <f>+E26+E27</f>
        <v>-313623739</v>
      </c>
      <c r="F25" s="15"/>
      <c r="G25" s="15"/>
      <c r="H25" s="15"/>
      <c r="I25" s="15"/>
      <c r="J25" s="15"/>
      <c r="K25" s="15"/>
      <c r="L25" s="15"/>
    </row>
    <row r="26" spans="1:12" s="81" customFormat="1" ht="13.5" customHeight="1" x14ac:dyDescent="0.25">
      <c r="A26" s="60"/>
      <c r="B26" s="13" t="s">
        <v>23</v>
      </c>
      <c r="C26" s="73" t="s">
        <v>99</v>
      </c>
      <c r="D26" s="91">
        <v>-267718436</v>
      </c>
      <c r="E26" s="277">
        <v>-254196619</v>
      </c>
      <c r="F26" s="15"/>
      <c r="G26" s="15"/>
      <c r="H26" s="15"/>
      <c r="I26" s="15"/>
      <c r="J26" s="15"/>
      <c r="K26" s="15"/>
      <c r="L26" s="15"/>
    </row>
    <row r="27" spans="1:12" s="81" customFormat="1" ht="13.5" customHeight="1" x14ac:dyDescent="0.25">
      <c r="A27" s="60"/>
      <c r="B27" s="13" t="s">
        <v>24</v>
      </c>
      <c r="C27" s="73" t="s">
        <v>99</v>
      </c>
      <c r="D27" s="91">
        <v>-60820955</v>
      </c>
      <c r="E27" s="277">
        <v>-59427120</v>
      </c>
      <c r="F27" s="15"/>
      <c r="G27" s="15"/>
      <c r="H27" s="15"/>
      <c r="I27" s="15"/>
      <c r="J27" s="15"/>
      <c r="K27" s="15"/>
      <c r="L27" s="15"/>
    </row>
    <row r="28" spans="1:12" s="80" customFormat="1" ht="13.5" customHeight="1" x14ac:dyDescent="0.3">
      <c r="A28" s="62"/>
      <c r="B28" s="12" t="s">
        <v>127</v>
      </c>
      <c r="C28" s="48"/>
      <c r="D28" s="87">
        <f>+D29+D30</f>
        <v>-86042973</v>
      </c>
      <c r="E28" s="88">
        <f>+E29+E30</f>
        <v>-79587843</v>
      </c>
      <c r="F28" s="17"/>
      <c r="G28" s="17"/>
      <c r="H28" s="12"/>
      <c r="I28" s="12"/>
      <c r="J28" s="12"/>
      <c r="K28" s="12"/>
      <c r="L28" s="12"/>
    </row>
    <row r="29" spans="1:12" s="81" customFormat="1" ht="13.5" customHeight="1" x14ac:dyDescent="0.25">
      <c r="A29" s="60"/>
      <c r="B29" s="13" t="s">
        <v>25</v>
      </c>
      <c r="C29" s="50" t="s">
        <v>134</v>
      </c>
      <c r="D29" s="91">
        <v>-2401202</v>
      </c>
      <c r="E29" s="277">
        <v>-4381969</v>
      </c>
      <c r="F29" s="15"/>
      <c r="G29" s="15"/>
      <c r="H29" s="12"/>
      <c r="I29" s="12"/>
      <c r="J29" s="12"/>
      <c r="K29" s="13"/>
      <c r="L29" s="13"/>
    </row>
    <row r="30" spans="1:12" s="81" customFormat="1" ht="13.5" customHeight="1" x14ac:dyDescent="0.25">
      <c r="A30" s="60"/>
      <c r="B30" s="13" t="s">
        <v>26</v>
      </c>
      <c r="C30" s="50" t="s">
        <v>100</v>
      </c>
      <c r="D30" s="91">
        <v>-83641771</v>
      </c>
      <c r="E30" s="277">
        <v>-75205874</v>
      </c>
      <c r="F30" s="15"/>
      <c r="G30" s="15"/>
      <c r="H30" s="15"/>
      <c r="I30" s="15"/>
      <c r="J30" s="15"/>
      <c r="K30" s="15"/>
      <c r="L30" s="15"/>
    </row>
    <row r="31" spans="1:12" s="81" customFormat="1" ht="13.5" customHeight="1" x14ac:dyDescent="0.25">
      <c r="A31" s="60"/>
      <c r="B31" s="12" t="s">
        <v>27</v>
      </c>
      <c r="C31" s="38" t="s">
        <v>72</v>
      </c>
      <c r="D31" s="94">
        <v>-20683218</v>
      </c>
      <c r="E31" s="95">
        <v>-19597315</v>
      </c>
      <c r="F31" s="15"/>
      <c r="G31" s="15"/>
      <c r="H31" s="15"/>
      <c r="I31" s="15"/>
      <c r="J31" s="15"/>
      <c r="K31" s="15"/>
      <c r="L31" s="15"/>
    </row>
    <row r="32" spans="1:12" s="81" customFormat="1" ht="13.5" customHeight="1" x14ac:dyDescent="0.25">
      <c r="A32" s="60"/>
      <c r="B32" s="12" t="s">
        <v>73</v>
      </c>
      <c r="C32" s="38" t="s">
        <v>92</v>
      </c>
      <c r="D32" s="94">
        <v>243477</v>
      </c>
      <c r="E32" s="95">
        <v>1368981</v>
      </c>
      <c r="F32" s="15"/>
      <c r="G32" s="15"/>
      <c r="H32" s="15"/>
      <c r="I32" s="15"/>
      <c r="J32" s="15"/>
      <c r="K32" s="15"/>
      <c r="L32" s="15"/>
    </row>
    <row r="33" spans="1:33" s="81" customFormat="1" ht="13.5" customHeight="1" x14ac:dyDescent="0.25">
      <c r="A33" s="60"/>
      <c r="B33" s="12" t="s">
        <v>74</v>
      </c>
      <c r="C33" s="38" t="s">
        <v>94</v>
      </c>
      <c r="D33" s="94">
        <v>2972584</v>
      </c>
      <c r="E33" s="95">
        <v>1770149</v>
      </c>
      <c r="F33" s="15"/>
      <c r="G33" s="15"/>
      <c r="H33" s="15"/>
      <c r="I33" s="15"/>
      <c r="J33" s="15"/>
      <c r="K33" s="15"/>
      <c r="L33" s="15"/>
    </row>
    <row r="34" spans="1:33" s="81" customFormat="1" ht="13.5" customHeight="1" x14ac:dyDescent="0.25">
      <c r="A34" s="60"/>
      <c r="B34" s="12" t="s">
        <v>128</v>
      </c>
      <c r="C34" s="38"/>
      <c r="D34" s="94">
        <f>+D35+D36</f>
        <v>-1078205</v>
      </c>
      <c r="E34" s="95">
        <f>+E35+E36</f>
        <v>3669486</v>
      </c>
      <c r="F34" s="15"/>
      <c r="G34" s="15"/>
      <c r="H34" s="15"/>
      <c r="I34" s="15"/>
      <c r="J34" s="15"/>
      <c r="K34" s="15"/>
      <c r="L34" s="15"/>
    </row>
    <row r="35" spans="1:33" s="81" customFormat="1" ht="13.5" customHeight="1" x14ac:dyDescent="0.25">
      <c r="A35" s="60"/>
      <c r="B35" s="13" t="s">
        <v>75</v>
      </c>
      <c r="C35" s="38"/>
      <c r="D35" s="91">
        <v>-1176996</v>
      </c>
      <c r="E35" s="277">
        <v>4636379</v>
      </c>
      <c r="F35" s="15"/>
      <c r="G35" s="15"/>
      <c r="H35" s="15"/>
      <c r="I35" s="15"/>
      <c r="J35" s="15"/>
      <c r="K35" s="15"/>
      <c r="L35" s="15"/>
    </row>
    <row r="36" spans="1:33" s="81" customFormat="1" ht="13.5" customHeight="1" x14ac:dyDescent="0.25">
      <c r="A36" s="60"/>
      <c r="B36" s="36" t="s">
        <v>76</v>
      </c>
      <c r="C36" s="38"/>
      <c r="D36" s="91">
        <v>98791</v>
      </c>
      <c r="E36" s="277">
        <v>-966893</v>
      </c>
      <c r="F36" s="15"/>
      <c r="G36" s="15"/>
      <c r="H36" s="15"/>
      <c r="I36" s="15"/>
      <c r="J36" s="15"/>
      <c r="K36" s="15"/>
      <c r="L36" s="15"/>
    </row>
    <row r="37" spans="1:33" s="81" customFormat="1" ht="13.5" customHeight="1" x14ac:dyDescent="0.25">
      <c r="A37" s="60"/>
      <c r="B37" s="86" t="s">
        <v>131</v>
      </c>
      <c r="C37" s="38" t="s">
        <v>133</v>
      </c>
      <c r="D37" s="111">
        <v>463778</v>
      </c>
      <c r="E37" s="136">
        <v>0</v>
      </c>
      <c r="F37" s="15"/>
      <c r="G37" s="15"/>
      <c r="H37" s="15"/>
      <c r="I37" s="15"/>
      <c r="J37" s="15"/>
      <c r="K37" s="15"/>
      <c r="L37" s="15"/>
    </row>
    <row r="38" spans="1:33" s="80" customFormat="1" ht="13.5" customHeight="1" x14ac:dyDescent="0.3">
      <c r="A38" s="60"/>
      <c r="B38" s="12" t="s">
        <v>40</v>
      </c>
      <c r="C38" s="38"/>
      <c r="D38" s="118">
        <v>-29410</v>
      </c>
      <c r="E38" s="279">
        <v>-1315220</v>
      </c>
      <c r="F38" s="15"/>
      <c r="G38" s="15"/>
      <c r="H38" s="15"/>
      <c r="I38" s="15"/>
      <c r="J38" s="15"/>
      <c r="K38" s="15"/>
      <c r="L38" s="15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1:33" s="81" customFormat="1" ht="13.5" customHeight="1" x14ac:dyDescent="0.25">
      <c r="A39" s="60"/>
      <c r="B39" s="12" t="s">
        <v>28</v>
      </c>
      <c r="C39" s="38"/>
      <c r="D39" s="98">
        <f>+D10+D11+D12+D15+D17+D22+D25+D28+D31+D32+D33+D34+D38+D37+D16</f>
        <v>7676883.6014720201</v>
      </c>
      <c r="E39" s="99">
        <f>+E10+E11+E12+E15+E17+E22+E25+E28+E31+E32+E33+E34+E38+E37+E16</f>
        <v>4544980</v>
      </c>
      <c r="F39" s="15"/>
      <c r="G39" s="15"/>
      <c r="H39" s="82"/>
      <c r="I39" s="15"/>
      <c r="J39" s="15"/>
      <c r="K39" s="15"/>
      <c r="L39" s="15"/>
    </row>
    <row r="40" spans="1:33" s="81" customFormat="1" ht="13.5" customHeight="1" x14ac:dyDescent="0.25">
      <c r="A40" s="60"/>
      <c r="B40" s="36"/>
      <c r="C40" s="38"/>
      <c r="D40" s="89"/>
      <c r="E40" s="90"/>
      <c r="F40" s="15"/>
      <c r="G40" s="15"/>
      <c r="H40" s="15"/>
      <c r="I40" s="15"/>
      <c r="J40" s="15"/>
      <c r="K40" s="15"/>
      <c r="L40" s="15"/>
    </row>
    <row r="41" spans="1:33" s="81" customFormat="1" ht="13.5" customHeight="1" x14ac:dyDescent="0.25">
      <c r="A41" s="60"/>
      <c r="B41" s="12" t="s">
        <v>120</v>
      </c>
      <c r="C41" s="48"/>
      <c r="D41" s="87">
        <f>+D42+D43</f>
        <v>661077</v>
      </c>
      <c r="E41" s="88">
        <f>+E42+E43</f>
        <v>1159139</v>
      </c>
      <c r="F41" s="15"/>
      <c r="G41" s="15"/>
      <c r="H41" s="15"/>
      <c r="I41" s="15"/>
      <c r="J41" s="15"/>
      <c r="K41" s="15"/>
      <c r="L41" s="15"/>
    </row>
    <row r="42" spans="1:33" s="81" customFormat="1" ht="13.5" customHeight="1" x14ac:dyDescent="0.25">
      <c r="A42" s="60"/>
      <c r="B42" s="13" t="s">
        <v>77</v>
      </c>
      <c r="C42" s="48"/>
      <c r="D42" s="89">
        <v>347123</v>
      </c>
      <c r="E42" s="90">
        <f>457363</f>
        <v>457363</v>
      </c>
      <c r="F42" s="15"/>
      <c r="G42" s="15"/>
      <c r="H42" s="15"/>
      <c r="I42" s="15"/>
      <c r="J42" s="15"/>
      <c r="K42" s="15"/>
      <c r="L42" s="15"/>
    </row>
    <row r="43" spans="1:33" s="81" customFormat="1" ht="13.5" customHeight="1" x14ac:dyDescent="0.25">
      <c r="A43" s="60"/>
      <c r="B43" s="13" t="s">
        <v>78</v>
      </c>
      <c r="C43" s="38"/>
      <c r="D43" s="89">
        <v>313954</v>
      </c>
      <c r="E43" s="90">
        <v>701776</v>
      </c>
      <c r="F43" s="15"/>
      <c r="G43" s="15"/>
      <c r="H43" s="15"/>
      <c r="I43" s="15"/>
      <c r="J43" s="15"/>
      <c r="K43" s="15"/>
      <c r="L43" s="15"/>
    </row>
    <row r="44" spans="1:33" s="81" customFormat="1" ht="13.5" customHeight="1" x14ac:dyDescent="0.25">
      <c r="A44" s="60"/>
      <c r="B44" s="12" t="s">
        <v>29</v>
      </c>
      <c r="C44" s="38" t="s">
        <v>116</v>
      </c>
      <c r="D44" s="94">
        <v>-2395542</v>
      </c>
      <c r="E44" s="95">
        <f>-3272679+762</f>
        <v>-3271917</v>
      </c>
      <c r="F44" s="15"/>
      <c r="G44" s="15"/>
      <c r="H44" s="15"/>
      <c r="I44" s="15"/>
      <c r="J44" s="15"/>
      <c r="K44" s="15"/>
      <c r="L44" s="15"/>
    </row>
    <row r="45" spans="1:33" s="81" customFormat="1" ht="13.5" customHeight="1" x14ac:dyDescent="0.25">
      <c r="A45" s="60"/>
      <c r="B45" s="12" t="s">
        <v>79</v>
      </c>
      <c r="C45" s="38"/>
      <c r="D45" s="94">
        <v>-762858</v>
      </c>
      <c r="E45" s="95">
        <v>-330499</v>
      </c>
      <c r="F45" s="15"/>
      <c r="G45" s="15"/>
      <c r="H45" s="15"/>
      <c r="I45" s="15"/>
      <c r="J45" s="15"/>
      <c r="K45" s="15"/>
      <c r="L45" s="15"/>
    </row>
    <row r="46" spans="1:33" s="81" customFormat="1" ht="13.5" customHeight="1" x14ac:dyDescent="0.25">
      <c r="A46" s="60"/>
      <c r="B46" s="12" t="s">
        <v>30</v>
      </c>
      <c r="C46" s="38"/>
      <c r="D46" s="94">
        <v>-8379</v>
      </c>
      <c r="E46" s="95">
        <v>-26873</v>
      </c>
      <c r="F46" s="15"/>
      <c r="G46" s="15"/>
      <c r="H46" s="15"/>
      <c r="I46" s="15"/>
      <c r="J46" s="15"/>
      <c r="K46" s="15"/>
      <c r="L46" s="15"/>
    </row>
    <row r="47" spans="1:33" s="81" customFormat="1" ht="13.5" customHeight="1" x14ac:dyDescent="0.25">
      <c r="A47" s="60"/>
      <c r="B47" s="12" t="s">
        <v>121</v>
      </c>
      <c r="C47" s="38"/>
      <c r="D47" s="94">
        <f>+D48</f>
        <v>-228045</v>
      </c>
      <c r="E47" s="95">
        <f>+E48</f>
        <v>-407124</v>
      </c>
      <c r="F47" s="15"/>
      <c r="G47" s="15"/>
      <c r="H47" s="15"/>
      <c r="I47" s="15"/>
      <c r="J47" s="15"/>
      <c r="K47" s="15"/>
      <c r="L47" s="15"/>
    </row>
    <row r="48" spans="1:33" s="81" customFormat="1" ht="13.5" customHeight="1" x14ac:dyDescent="0.25">
      <c r="A48" s="60"/>
      <c r="B48" s="13" t="s">
        <v>75</v>
      </c>
      <c r="C48" s="38"/>
      <c r="D48" s="91">
        <v>-228045</v>
      </c>
      <c r="E48" s="277">
        <v>-407124</v>
      </c>
      <c r="F48" s="15"/>
      <c r="G48" s="15"/>
      <c r="H48" s="15"/>
      <c r="I48" s="15"/>
      <c r="J48" s="15"/>
      <c r="K48" s="15"/>
      <c r="L48" s="15"/>
    </row>
    <row r="49" spans="1:12" s="81" customFormat="1" ht="13.5" customHeight="1" x14ac:dyDescent="0.25">
      <c r="A49" s="60"/>
      <c r="B49" s="12" t="s">
        <v>31</v>
      </c>
      <c r="C49" s="48"/>
      <c r="D49" s="98">
        <f>+D41+D44+D45+D46+D47</f>
        <v>-2733747</v>
      </c>
      <c r="E49" s="99">
        <f>+E41+E44+E45+E46+E47</f>
        <v>-2877274</v>
      </c>
      <c r="F49" s="15"/>
      <c r="G49" s="15"/>
      <c r="H49" s="15"/>
      <c r="I49" s="15"/>
      <c r="J49" s="15"/>
      <c r="K49" s="15"/>
      <c r="L49" s="15"/>
    </row>
    <row r="50" spans="1:12" s="81" customFormat="1" ht="13.5" customHeight="1" x14ac:dyDescent="0.25">
      <c r="A50" s="60"/>
      <c r="B50" s="12" t="s">
        <v>80</v>
      </c>
      <c r="C50" s="48" t="s">
        <v>101</v>
      </c>
      <c r="D50" s="87">
        <v>1653088</v>
      </c>
      <c r="E50" s="88">
        <v>479463</v>
      </c>
      <c r="F50" s="15"/>
      <c r="G50" s="15"/>
      <c r="H50" s="15"/>
      <c r="I50" s="15"/>
      <c r="J50" s="15"/>
      <c r="K50" s="15"/>
      <c r="L50" s="15"/>
    </row>
    <row r="51" spans="1:12" s="81" customFormat="1" ht="13.5" customHeight="1" x14ac:dyDescent="0.25">
      <c r="A51" s="60"/>
      <c r="B51" s="12" t="s">
        <v>32</v>
      </c>
      <c r="C51" s="48"/>
      <c r="D51" s="98">
        <f>+D39+D49+D50</f>
        <v>6596224.6014720201</v>
      </c>
      <c r="E51" s="99">
        <f>+E39+E49+E50</f>
        <v>2147169</v>
      </c>
      <c r="F51" s="15"/>
      <c r="G51" s="15"/>
      <c r="H51" s="15"/>
      <c r="I51" s="15"/>
      <c r="J51" s="15"/>
      <c r="K51" s="15"/>
      <c r="L51" s="15"/>
    </row>
    <row r="52" spans="1:12" s="81" customFormat="1" ht="13.5" customHeight="1" x14ac:dyDescent="0.25">
      <c r="A52" s="60"/>
      <c r="B52" s="13" t="s">
        <v>52</v>
      </c>
      <c r="C52" s="48" t="s">
        <v>89</v>
      </c>
      <c r="D52" s="100">
        <v>-7837669</v>
      </c>
      <c r="E52" s="280">
        <v>-3553280</v>
      </c>
      <c r="F52" s="15"/>
      <c r="G52" s="15"/>
      <c r="H52" s="15"/>
      <c r="I52" s="15"/>
      <c r="J52" s="15"/>
      <c r="K52" s="15"/>
      <c r="L52" s="15"/>
    </row>
    <row r="53" spans="1:12" s="81" customFormat="1" ht="13.5" customHeight="1" x14ac:dyDescent="0.25">
      <c r="A53" s="60"/>
      <c r="B53" s="12" t="s">
        <v>33</v>
      </c>
      <c r="C53" s="48"/>
      <c r="D53" s="98">
        <f>+D51+D52</f>
        <v>-1241444.3985279799</v>
      </c>
      <c r="E53" s="99">
        <f>+E51+E52</f>
        <v>-1406111</v>
      </c>
      <c r="F53" s="15"/>
      <c r="G53" s="15"/>
      <c r="H53" s="15"/>
      <c r="I53" s="15"/>
      <c r="J53" s="15"/>
      <c r="K53" s="15"/>
      <c r="L53" s="15"/>
    </row>
    <row r="54" spans="1:12" s="81" customFormat="1" ht="13.5" customHeight="1" x14ac:dyDescent="0.25">
      <c r="A54" s="62"/>
      <c r="B54" s="26" t="s">
        <v>81</v>
      </c>
      <c r="C54" s="48"/>
      <c r="D54" s="98">
        <f>+D53</f>
        <v>-1241444.3985279799</v>
      </c>
      <c r="E54" s="99">
        <f>+E53</f>
        <v>-1406111</v>
      </c>
      <c r="F54" s="15"/>
      <c r="G54" s="15"/>
      <c r="H54" s="15"/>
      <c r="I54" s="15"/>
      <c r="J54" s="15"/>
      <c r="K54" s="15"/>
      <c r="L54" s="15"/>
    </row>
    <row r="55" spans="1:12" s="81" customFormat="1" ht="13.5" customHeight="1" x14ac:dyDescent="0.25">
      <c r="A55" s="62"/>
      <c r="B55" s="25" t="s">
        <v>122</v>
      </c>
      <c r="C55" s="48" t="s">
        <v>68</v>
      </c>
      <c r="D55" s="101">
        <f>D54-D56</f>
        <v>-1538907.3985279799</v>
      </c>
      <c r="E55" s="281">
        <f>E54-E56</f>
        <v>-1818899</v>
      </c>
      <c r="F55" s="15"/>
      <c r="G55" s="15"/>
      <c r="H55" s="15"/>
      <c r="I55" s="15"/>
      <c r="J55" s="15"/>
      <c r="K55" s="15"/>
      <c r="L55" s="15"/>
    </row>
    <row r="56" spans="1:12" s="80" customFormat="1" ht="13.5" customHeight="1" thickBot="1" x14ac:dyDescent="0.35">
      <c r="A56" s="71"/>
      <c r="B56" s="74" t="s">
        <v>82</v>
      </c>
      <c r="C56" s="181" t="s">
        <v>93</v>
      </c>
      <c r="D56" s="102">
        <v>297463</v>
      </c>
      <c r="E56" s="282">
        <v>412788</v>
      </c>
      <c r="F56" s="17"/>
      <c r="G56" s="17"/>
      <c r="H56" s="17"/>
      <c r="I56" s="17"/>
      <c r="J56" s="17"/>
      <c r="K56" s="17"/>
      <c r="L56" s="17"/>
    </row>
    <row r="57" spans="1:12" s="10" customFormat="1" ht="13.5" customHeight="1" x14ac:dyDescent="0.3">
      <c r="A57" s="12"/>
      <c r="B57" s="66"/>
      <c r="C57" s="49"/>
      <c r="D57" s="4"/>
      <c r="E57" s="4"/>
      <c r="F57" s="9"/>
      <c r="G57" s="9"/>
      <c r="H57" s="9"/>
      <c r="I57" s="9"/>
      <c r="J57" s="9"/>
      <c r="K57" s="9"/>
      <c r="L57" s="9"/>
    </row>
    <row r="58" spans="1:12" s="23" customFormat="1" ht="28.15" customHeight="1" x14ac:dyDescent="0.25">
      <c r="A58" s="324" t="s">
        <v>223</v>
      </c>
      <c r="B58" s="324"/>
      <c r="C58" s="324"/>
      <c r="D58" s="324"/>
      <c r="E58" s="324"/>
      <c r="F58" s="22"/>
      <c r="G58" s="22"/>
      <c r="H58" s="22"/>
      <c r="I58" s="22"/>
      <c r="J58" s="22"/>
      <c r="K58" s="22"/>
      <c r="L58" s="22"/>
    </row>
    <row r="59" spans="1:12" ht="15.6" customHeight="1" x14ac:dyDescent="0.25">
      <c r="A59" s="1"/>
      <c r="B59" s="315"/>
      <c r="C59" s="315"/>
      <c r="D59" s="315"/>
      <c r="E59" s="315"/>
      <c r="F59" s="1"/>
      <c r="G59" s="1"/>
      <c r="H59" s="1"/>
      <c r="I59" s="1"/>
      <c r="J59" s="1"/>
      <c r="K59" s="1"/>
      <c r="L59" s="1"/>
    </row>
    <row r="60" spans="1:12" ht="15.75" x14ac:dyDescent="0.25">
      <c r="A60" s="3"/>
      <c r="B60" s="28"/>
      <c r="C60" s="47"/>
      <c r="D60" s="28"/>
      <c r="E60" s="28"/>
      <c r="F60" s="1"/>
      <c r="G60" s="1"/>
      <c r="H60" s="1"/>
      <c r="I60" s="1"/>
      <c r="J60" s="1"/>
      <c r="K60" s="1"/>
      <c r="L60" s="1"/>
    </row>
    <row r="61" spans="1:12" ht="13.5" x14ac:dyDescent="0.25">
      <c r="A61" s="1"/>
      <c r="B61" s="1"/>
      <c r="C61" s="40"/>
      <c r="D61" s="1"/>
      <c r="E61" s="1"/>
      <c r="F61" s="1"/>
      <c r="G61" s="1"/>
      <c r="H61" s="1"/>
      <c r="I61" s="1"/>
      <c r="J61" s="1"/>
      <c r="K61" s="1"/>
      <c r="L61" s="1"/>
    </row>
    <row r="62" spans="1:12" ht="13.5" x14ac:dyDescent="0.25">
      <c r="A62" s="1"/>
      <c r="B62" s="1"/>
      <c r="C62" s="40"/>
      <c r="D62" s="1"/>
      <c r="E62" s="1"/>
      <c r="F62" s="1"/>
      <c r="G62" s="1"/>
      <c r="H62" s="1"/>
      <c r="I62" s="1"/>
      <c r="J62" s="1"/>
      <c r="K62" s="1"/>
      <c r="L62" s="1"/>
    </row>
    <row r="63" spans="1:12" ht="13.5" x14ac:dyDescent="0.25">
      <c r="A63" s="1"/>
      <c r="B63" s="1"/>
      <c r="C63" s="40"/>
      <c r="D63" s="1"/>
      <c r="E63" s="1"/>
      <c r="F63" s="1"/>
      <c r="G63" s="1"/>
      <c r="H63" s="1"/>
      <c r="I63" s="1"/>
      <c r="J63" s="1"/>
      <c r="K63" s="1"/>
      <c r="L63" s="1"/>
    </row>
    <row r="64" spans="1:12" ht="13.5" x14ac:dyDescent="0.25">
      <c r="A64" s="1"/>
      <c r="B64" s="1"/>
      <c r="C64" s="40"/>
      <c r="D64" s="1"/>
      <c r="E64" s="1"/>
      <c r="F64" s="1"/>
      <c r="G64" s="1"/>
      <c r="H64" s="1"/>
      <c r="I64" s="1"/>
      <c r="J64" s="1"/>
      <c r="K64" s="1"/>
      <c r="L64" s="1"/>
    </row>
    <row r="65" spans="1:12" ht="13.5" x14ac:dyDescent="0.25">
      <c r="A65" s="1"/>
      <c r="B65" s="1"/>
      <c r="C65" s="40"/>
      <c r="D65" s="1"/>
      <c r="E65" s="1"/>
      <c r="F65" s="1"/>
      <c r="G65" s="1"/>
      <c r="H65" s="1"/>
      <c r="I65" s="1"/>
      <c r="J65" s="1"/>
      <c r="K65" s="1"/>
      <c r="L65" s="1"/>
    </row>
    <row r="66" spans="1:12" ht="13.5" x14ac:dyDescent="0.25">
      <c r="A66" s="1"/>
      <c r="B66" s="1"/>
      <c r="C66" s="40"/>
      <c r="D66" s="1"/>
      <c r="E66" s="1"/>
      <c r="F66" s="1"/>
      <c r="G66" s="1"/>
      <c r="H66" s="1"/>
      <c r="I66" s="1"/>
      <c r="J66" s="1"/>
      <c r="K66" s="1"/>
      <c r="L66" s="1"/>
    </row>
    <row r="67" spans="1:12" ht="13.5" x14ac:dyDescent="0.25">
      <c r="A67" s="1"/>
      <c r="B67" s="1"/>
      <c r="C67" s="40"/>
      <c r="D67" s="1"/>
      <c r="E67" s="1"/>
      <c r="F67" s="1"/>
      <c r="G67" s="1"/>
      <c r="H67" s="1"/>
      <c r="I67" s="1"/>
      <c r="J67" s="1"/>
      <c r="K67" s="1"/>
      <c r="L67" s="1"/>
    </row>
    <row r="68" spans="1:12" ht="13.5" x14ac:dyDescent="0.25">
      <c r="A68" s="1"/>
      <c r="B68" s="1"/>
      <c r="C68" s="40"/>
      <c r="D68" s="1"/>
      <c r="E68" s="1"/>
      <c r="F68" s="1"/>
      <c r="G68" s="1"/>
      <c r="H68" s="1"/>
      <c r="I68" s="1"/>
      <c r="J68" s="1"/>
      <c r="K68" s="1"/>
      <c r="L68" s="1"/>
    </row>
    <row r="69" spans="1:12" ht="13.5" x14ac:dyDescent="0.25">
      <c r="A69" s="1"/>
      <c r="B69" s="1"/>
      <c r="C69" s="40"/>
      <c r="D69" s="1"/>
      <c r="E69" s="1"/>
      <c r="F69" s="1"/>
      <c r="G69" s="1"/>
      <c r="H69" s="1"/>
      <c r="I69" s="1"/>
      <c r="J69" s="1"/>
      <c r="K69" s="1"/>
      <c r="L69" s="1"/>
    </row>
    <row r="70" spans="1:12" ht="13.5" x14ac:dyDescent="0.25">
      <c r="A70" s="1"/>
      <c r="B70" s="1"/>
      <c r="C70" s="40"/>
      <c r="D70" s="1"/>
      <c r="E70" s="1"/>
      <c r="F70" s="1"/>
      <c r="G70" s="1"/>
      <c r="H70" s="1"/>
      <c r="I70" s="1"/>
      <c r="J70" s="1"/>
      <c r="K70" s="1"/>
      <c r="L70" s="1"/>
    </row>
    <row r="71" spans="1:12" ht="13.5" x14ac:dyDescent="0.25">
      <c r="A71" s="1"/>
      <c r="B71" s="1"/>
      <c r="C71" s="40"/>
      <c r="D71" s="1"/>
      <c r="E71" s="1"/>
      <c r="F71" s="1"/>
      <c r="G71" s="1"/>
      <c r="H71" s="1"/>
      <c r="I71" s="1"/>
      <c r="J71" s="1"/>
      <c r="K71" s="1"/>
      <c r="L71" s="1"/>
    </row>
    <row r="72" spans="1:12" ht="13.5" x14ac:dyDescent="0.25">
      <c r="A72" s="1"/>
      <c r="B72" s="1"/>
      <c r="C72" s="40"/>
      <c r="D72" s="1"/>
      <c r="E72" s="1"/>
      <c r="F72" s="1"/>
      <c r="G72" s="1"/>
      <c r="H72" s="1"/>
      <c r="I72" s="1"/>
      <c r="J72" s="1"/>
      <c r="K72" s="1"/>
      <c r="L72" s="1"/>
    </row>
    <row r="73" spans="1:12" ht="13.5" x14ac:dyDescent="0.25">
      <c r="A73" s="1"/>
      <c r="B73" s="1"/>
      <c r="C73" s="40"/>
      <c r="D73" s="1"/>
      <c r="E73" s="1"/>
    </row>
    <row r="74" spans="1:12" ht="13.5" x14ac:dyDescent="0.25">
      <c r="A74" s="1"/>
      <c r="B74" s="1"/>
      <c r="C74" s="40"/>
      <c r="D74" s="1"/>
      <c r="E74" s="1"/>
    </row>
    <row r="75" spans="1:12" x14ac:dyDescent="0.3">
      <c r="A75" s="1"/>
    </row>
  </sheetData>
  <mergeCells count="5">
    <mergeCell ref="A3:E3"/>
    <mergeCell ref="A1:E1"/>
    <mergeCell ref="A4:E4"/>
    <mergeCell ref="A58:E58"/>
    <mergeCell ref="B59:E59"/>
  </mergeCells>
  <phoneticPr fontId="0" type="noConversion"/>
  <printOptions horizontalCentered="1" verticalCentered="1"/>
  <pageMargins left="0.39370078740157483" right="0.39370078740157483" top="0.78740157480314965" bottom="0.59055118110236227" header="0.39370078740157483" footer="0.39370078740157483"/>
  <pageSetup paperSize="9" scale="85" firstPageNumber="2" orientation="portrait" useFirstPageNumber="1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8"/>
  <sheetViews>
    <sheetView topLeftCell="A3" zoomScaleNormal="100" zoomScaleSheetLayoutView="100" workbookViewId="0">
      <selection activeCell="B17" sqref="B17"/>
    </sheetView>
  </sheetViews>
  <sheetFormatPr baseColWidth="10" defaultColWidth="11.42578125" defaultRowHeight="13.5" x14ac:dyDescent="0.25"/>
  <cols>
    <col min="1" max="1" width="0.85546875" style="2" customWidth="1"/>
    <col min="2" max="2" width="29.5703125" style="2" customWidth="1"/>
    <col min="3" max="3" width="13.7109375" style="2" customWidth="1"/>
    <col min="4" max="4" width="13.7109375" style="139" customWidth="1"/>
    <col min="5" max="5" width="13.7109375" style="138" hidden="1" customWidth="1"/>
    <col min="6" max="6" width="15.28515625" style="138" customWidth="1"/>
    <col min="7" max="8" width="11.28515625" style="2" customWidth="1"/>
    <col min="9" max="9" width="11.7109375" style="2" customWidth="1"/>
    <col min="10" max="10" width="13.7109375" style="2" customWidth="1"/>
    <col min="11" max="16384" width="11.42578125" style="2"/>
  </cols>
  <sheetData>
    <row r="1" spans="1:14" s="19" customFormat="1" ht="36" customHeight="1" x14ac:dyDescent="0.3">
      <c r="A1" s="323" t="s">
        <v>189</v>
      </c>
      <c r="B1" s="328"/>
      <c r="C1" s="328"/>
      <c r="D1" s="328"/>
      <c r="E1" s="328"/>
      <c r="F1" s="328"/>
      <c r="G1" s="328"/>
      <c r="H1" s="328"/>
      <c r="I1" s="328"/>
      <c r="J1" s="206"/>
    </row>
    <row r="2" spans="1:14" s="21" customFormat="1" ht="16.5" x14ac:dyDescent="0.3">
      <c r="A2" s="20"/>
      <c r="B2" s="20"/>
      <c r="C2" s="20"/>
      <c r="D2" s="47"/>
      <c r="E2" s="166"/>
      <c r="F2" s="166"/>
      <c r="G2" s="20"/>
      <c r="H2" s="20"/>
      <c r="I2" s="20"/>
      <c r="J2" s="20"/>
    </row>
    <row r="3" spans="1:14" s="21" customFormat="1" ht="16.5" x14ac:dyDescent="0.3">
      <c r="A3" s="316" t="s">
        <v>226</v>
      </c>
      <c r="B3" s="316"/>
      <c r="C3" s="316"/>
      <c r="D3" s="316"/>
      <c r="E3" s="316"/>
      <c r="F3" s="316"/>
      <c r="G3" s="316"/>
      <c r="H3" s="316"/>
      <c r="I3" s="316"/>
      <c r="J3" s="205"/>
    </row>
    <row r="4" spans="1:14" s="204" customFormat="1" ht="15" customHeight="1" x14ac:dyDescent="0.25">
      <c r="A4" s="316" t="s">
        <v>188</v>
      </c>
      <c r="B4" s="316"/>
      <c r="C4" s="316"/>
      <c r="D4" s="316"/>
      <c r="E4" s="316"/>
      <c r="F4" s="316"/>
      <c r="G4" s="316"/>
      <c r="H4" s="316"/>
      <c r="I4" s="316"/>
    </row>
    <row r="5" spans="1:14" s="23" customFormat="1" ht="15.75" x14ac:dyDescent="0.25">
      <c r="A5" s="315" t="s">
        <v>36</v>
      </c>
      <c r="B5" s="315"/>
      <c r="C5" s="315"/>
      <c r="D5" s="315"/>
      <c r="E5" s="315"/>
      <c r="F5" s="315"/>
      <c r="G5" s="315"/>
      <c r="H5" s="315"/>
      <c r="I5" s="315"/>
      <c r="J5" s="204"/>
    </row>
    <row r="6" spans="1:14" ht="14.25" thickBot="1" x14ac:dyDescent="0.3">
      <c r="A6" s="1"/>
      <c r="B6" s="1"/>
      <c r="C6" s="1"/>
      <c r="D6" s="37"/>
      <c r="E6" s="14"/>
      <c r="F6" s="14"/>
      <c r="G6" s="1"/>
      <c r="H6" s="1"/>
      <c r="I6" s="1"/>
      <c r="J6" s="1"/>
    </row>
    <row r="7" spans="1:14" s="10" customFormat="1" ht="12.75" customHeight="1" x14ac:dyDescent="0.3">
      <c r="A7" s="203"/>
      <c r="B7" s="202"/>
      <c r="C7" s="202"/>
      <c r="D7" s="201"/>
      <c r="E7" s="201"/>
      <c r="F7" s="201"/>
      <c r="G7" s="200" t="s">
        <v>4</v>
      </c>
      <c r="H7" s="6" t="s">
        <v>0</v>
      </c>
      <c r="I7" s="7" t="s">
        <v>0</v>
      </c>
    </row>
    <row r="8" spans="1:14" s="10" customFormat="1" ht="12.75" customHeight="1" x14ac:dyDescent="0.3">
      <c r="A8" s="199"/>
      <c r="B8" s="198"/>
      <c r="C8" s="198"/>
      <c r="D8" s="197"/>
      <c r="E8" s="197"/>
      <c r="F8" s="197"/>
      <c r="G8" s="156" t="s">
        <v>5</v>
      </c>
      <c r="H8" s="155">
        <v>2017</v>
      </c>
      <c r="I8" s="35">
        <v>2016</v>
      </c>
    </row>
    <row r="9" spans="1:14" ht="12.75" customHeight="1" x14ac:dyDescent="0.25">
      <c r="A9" s="186"/>
      <c r="B9" s="176"/>
      <c r="C9" s="176"/>
      <c r="D9" s="5"/>
      <c r="E9" s="5"/>
      <c r="F9" s="5"/>
      <c r="G9" s="73"/>
      <c r="H9" s="192"/>
      <c r="I9" s="191"/>
      <c r="K9" s="177"/>
      <c r="L9" s="177"/>
      <c r="M9" s="177"/>
      <c r="N9" s="177"/>
    </row>
    <row r="10" spans="1:14" s="10" customFormat="1" ht="14.25" customHeight="1" x14ac:dyDescent="0.3">
      <c r="A10" s="196"/>
      <c r="B10" s="12" t="s">
        <v>187</v>
      </c>
      <c r="C10" s="12"/>
      <c r="D10" s="195"/>
      <c r="E10" s="195"/>
      <c r="F10" s="195"/>
      <c r="G10" s="48"/>
      <c r="H10" s="194">
        <f>+'P&amp;L'!D55+'P&amp;L'!D56</f>
        <v>-1241444.3985279799</v>
      </c>
      <c r="I10" s="193">
        <v>-1406111</v>
      </c>
      <c r="J10" s="292"/>
      <c r="K10" s="300"/>
      <c r="L10" s="300"/>
      <c r="M10" s="300"/>
      <c r="N10" s="300"/>
    </row>
    <row r="11" spans="1:14" ht="12.75" customHeight="1" x14ac:dyDescent="0.25">
      <c r="A11" s="186"/>
      <c r="B11" s="13"/>
      <c r="C11" s="13"/>
      <c r="D11" s="5"/>
      <c r="E11" s="5"/>
      <c r="F11" s="5"/>
      <c r="G11" s="73"/>
      <c r="H11" s="192"/>
      <c r="I11" s="191"/>
      <c r="K11" s="177"/>
      <c r="L11" s="177"/>
      <c r="M11" s="177"/>
      <c r="N11" s="177"/>
    </row>
    <row r="12" spans="1:14" ht="12.75" customHeight="1" x14ac:dyDescent="0.25">
      <c r="A12" s="186"/>
      <c r="B12" s="12" t="s">
        <v>186</v>
      </c>
      <c r="C12" s="12"/>
      <c r="D12" s="5"/>
      <c r="E12" s="5"/>
      <c r="F12" s="5"/>
      <c r="G12" s="48"/>
      <c r="H12" s="192"/>
      <c r="I12" s="191"/>
      <c r="K12" s="302"/>
      <c r="L12" s="302"/>
      <c r="M12" s="177"/>
      <c r="N12" s="177"/>
    </row>
    <row r="13" spans="1:14" ht="12.75" customHeight="1" x14ac:dyDescent="0.25">
      <c r="A13" s="186"/>
      <c r="B13" s="12" t="s">
        <v>239</v>
      </c>
      <c r="C13" s="13"/>
      <c r="D13" s="5"/>
      <c r="E13" s="5"/>
      <c r="F13" s="5"/>
      <c r="G13" s="48"/>
      <c r="H13" s="192">
        <v>955152</v>
      </c>
      <c r="I13" s="191">
        <v>1151775</v>
      </c>
      <c r="K13" s="177"/>
      <c r="L13" s="177"/>
      <c r="M13" s="177"/>
      <c r="N13" s="177"/>
    </row>
    <row r="14" spans="1:14" ht="12.75" customHeight="1" x14ac:dyDescent="0.25">
      <c r="A14" s="186"/>
      <c r="B14" s="12" t="s">
        <v>237</v>
      </c>
      <c r="C14" s="13"/>
      <c r="D14" s="5"/>
      <c r="E14" s="5"/>
      <c r="F14" s="5"/>
      <c r="G14" s="48"/>
      <c r="H14" s="192">
        <v>1909581</v>
      </c>
      <c r="I14" s="295">
        <v>0</v>
      </c>
      <c r="K14" s="177"/>
      <c r="L14" s="177"/>
      <c r="M14" s="177"/>
      <c r="N14" s="177"/>
    </row>
    <row r="15" spans="1:14" ht="12.75" customHeight="1" x14ac:dyDescent="0.25">
      <c r="A15" s="186"/>
      <c r="B15" s="12" t="s">
        <v>238</v>
      </c>
      <c r="C15" s="13"/>
      <c r="D15" s="5"/>
      <c r="E15" s="5"/>
      <c r="F15" s="5"/>
      <c r="G15" s="48"/>
      <c r="H15" s="192">
        <v>-53580</v>
      </c>
      <c r="I15" s="295">
        <v>0</v>
      </c>
      <c r="K15" s="177"/>
      <c r="L15" s="177"/>
      <c r="M15" s="177"/>
      <c r="N15" s="177"/>
    </row>
    <row r="16" spans="1:14" ht="12.75" customHeight="1" x14ac:dyDescent="0.25">
      <c r="A16" s="186"/>
      <c r="B16" s="12" t="s">
        <v>236</v>
      </c>
      <c r="C16" s="13"/>
      <c r="D16" s="5"/>
      <c r="E16" s="5"/>
      <c r="F16" s="5"/>
      <c r="G16" s="48"/>
      <c r="H16" s="132">
        <v>-716183</v>
      </c>
      <c r="I16" s="295">
        <v>0</v>
      </c>
      <c r="K16" s="177"/>
      <c r="L16" s="177"/>
      <c r="M16" s="177"/>
      <c r="N16" s="177"/>
    </row>
    <row r="17" spans="1:14" ht="12.75" customHeight="1" x14ac:dyDescent="0.25">
      <c r="A17" s="186"/>
      <c r="B17" s="12" t="s">
        <v>185</v>
      </c>
      <c r="C17" s="12"/>
      <c r="D17" s="5"/>
      <c r="E17" s="5"/>
      <c r="F17" s="5"/>
      <c r="G17" s="48" t="s">
        <v>92</v>
      </c>
      <c r="H17" s="151">
        <f>SUM(H13:H16)</f>
        <v>2094970</v>
      </c>
      <c r="I17" s="151">
        <f>SUM(I13:I16)</f>
        <v>1151775</v>
      </c>
      <c r="K17" s="177"/>
      <c r="L17" s="177"/>
      <c r="M17" s="177"/>
      <c r="N17" s="177"/>
    </row>
    <row r="18" spans="1:14" ht="12.75" customHeight="1" x14ac:dyDescent="0.25">
      <c r="A18" s="186"/>
      <c r="B18" s="13"/>
      <c r="C18" s="13"/>
      <c r="D18" s="5"/>
      <c r="E18" s="5"/>
      <c r="F18" s="5"/>
      <c r="G18" s="48"/>
      <c r="H18" s="192"/>
      <c r="I18" s="191"/>
    </row>
    <row r="19" spans="1:14" ht="12.75" customHeight="1" x14ac:dyDescent="0.25">
      <c r="A19" s="186"/>
      <c r="B19" s="12" t="s">
        <v>184</v>
      </c>
      <c r="C19" s="12"/>
      <c r="D19" s="5"/>
      <c r="E19" s="5"/>
      <c r="F19" s="5"/>
      <c r="G19" s="48"/>
      <c r="H19" s="192"/>
      <c r="I19" s="191"/>
    </row>
    <row r="20" spans="1:14" ht="12.75" customHeight="1" x14ac:dyDescent="0.3">
      <c r="A20" s="186"/>
      <c r="B20" s="12" t="s">
        <v>183</v>
      </c>
      <c r="C20" s="13"/>
      <c r="D20" s="5"/>
      <c r="E20" s="5"/>
      <c r="F20" s="5"/>
      <c r="G20" s="48"/>
      <c r="H20" s="192">
        <v>-243477</v>
      </c>
      <c r="I20" s="191">
        <v>-1368981</v>
      </c>
      <c r="J20" s="292"/>
    </row>
    <row r="21" spans="1:14" ht="12.75" customHeight="1" x14ac:dyDescent="0.25">
      <c r="A21" s="190"/>
      <c r="B21" s="189" t="s">
        <v>182</v>
      </c>
      <c r="C21" s="189"/>
      <c r="D21" s="188"/>
      <c r="E21" s="188"/>
      <c r="F21" s="188"/>
      <c r="G21" s="156" t="s">
        <v>92</v>
      </c>
      <c r="H21" s="151">
        <f>+H20</f>
        <v>-243477</v>
      </c>
      <c r="I21" s="151">
        <f>+I20</f>
        <v>-1368981</v>
      </c>
    </row>
    <row r="22" spans="1:14" ht="12.75" customHeight="1" x14ac:dyDescent="0.3">
      <c r="A22" s="190"/>
      <c r="B22" s="189" t="s">
        <v>181</v>
      </c>
      <c r="C22" s="189"/>
      <c r="D22" s="188"/>
      <c r="E22" s="188"/>
      <c r="F22" s="188"/>
      <c r="G22" s="156"/>
      <c r="H22" s="187">
        <f>+H10+H21+H17</f>
        <v>610048.60147202015</v>
      </c>
      <c r="I22" s="187">
        <f>+I10+I21+I17</f>
        <v>-1623317</v>
      </c>
      <c r="J22" s="292"/>
    </row>
    <row r="23" spans="1:14" ht="12.75" customHeight="1" x14ac:dyDescent="0.25">
      <c r="A23" s="186"/>
      <c r="B23" s="13" t="s">
        <v>180</v>
      </c>
      <c r="C23" s="13"/>
      <c r="D23" s="5"/>
      <c r="E23" s="5"/>
      <c r="F23" s="5"/>
      <c r="G23" s="73"/>
      <c r="H23" s="185">
        <f>H22-H24</f>
        <v>312585.60147202015</v>
      </c>
      <c r="I23" s="185">
        <v>-2036105</v>
      </c>
    </row>
    <row r="24" spans="1:14" ht="15.75" thickBot="1" x14ac:dyDescent="0.35">
      <c r="A24" s="184"/>
      <c r="B24" s="183" t="s">
        <v>179</v>
      </c>
      <c r="C24" s="183"/>
      <c r="D24" s="182"/>
      <c r="E24" s="182"/>
      <c r="F24" s="182"/>
      <c r="G24" s="181"/>
      <c r="H24" s="285">
        <v>297463</v>
      </c>
      <c r="I24" s="286">
        <v>412788</v>
      </c>
      <c r="J24" s="292"/>
    </row>
    <row r="25" spans="1:14" x14ac:dyDescent="0.25">
      <c r="A25" s="177"/>
      <c r="B25" s="13"/>
      <c r="C25" s="13"/>
      <c r="D25" s="5"/>
      <c r="E25" s="5"/>
      <c r="F25" s="5"/>
      <c r="G25" s="49"/>
      <c r="H25" s="49"/>
      <c r="I25" s="25"/>
    </row>
    <row r="26" spans="1:14" x14ac:dyDescent="0.25">
      <c r="A26" s="177"/>
      <c r="B26" s="13"/>
      <c r="C26" s="13"/>
      <c r="D26" s="5"/>
      <c r="E26" s="5"/>
      <c r="F26" s="5"/>
      <c r="G26" s="49"/>
      <c r="H26" s="291"/>
      <c r="I26" s="25"/>
    </row>
    <row r="27" spans="1:14" s="23" customFormat="1" ht="31.15" customHeight="1" x14ac:dyDescent="0.25">
      <c r="A27" s="28"/>
      <c r="B27" s="326" t="s">
        <v>227</v>
      </c>
      <c r="C27" s="326"/>
      <c r="D27" s="326"/>
      <c r="E27" s="326"/>
      <c r="F27" s="326"/>
      <c r="G27" s="326"/>
      <c r="H27" s="326"/>
      <c r="I27" s="326"/>
      <c r="J27" s="22"/>
    </row>
    <row r="28" spans="1:14" ht="15.75" x14ac:dyDescent="0.25">
      <c r="A28" s="180"/>
      <c r="B28" s="180"/>
      <c r="C28" s="180"/>
      <c r="D28" s="179"/>
      <c r="E28" s="178"/>
      <c r="F28" s="178"/>
      <c r="G28" s="5"/>
      <c r="H28" s="5"/>
      <c r="I28" s="5"/>
      <c r="J28" s="5"/>
    </row>
    <row r="29" spans="1:14" ht="15" x14ac:dyDescent="0.25">
      <c r="A29" s="327"/>
      <c r="B29" s="327"/>
      <c r="C29" s="327"/>
      <c r="D29" s="327"/>
      <c r="E29" s="327"/>
      <c r="F29" s="327"/>
      <c r="G29" s="327"/>
      <c r="H29" s="327"/>
      <c r="I29" s="327"/>
      <c r="J29" s="327"/>
    </row>
    <row r="30" spans="1:14" x14ac:dyDescent="0.25">
      <c r="A30" s="5"/>
      <c r="B30" s="5"/>
      <c r="C30" s="5"/>
      <c r="D30" s="176"/>
      <c r="E30" s="5"/>
      <c r="F30" s="5"/>
      <c r="G30" s="5"/>
      <c r="H30" s="5"/>
      <c r="I30" s="5"/>
      <c r="J30" s="5"/>
    </row>
    <row r="31" spans="1:14" x14ac:dyDescent="0.25">
      <c r="A31" s="49"/>
      <c r="B31" s="49"/>
      <c r="C31" s="49"/>
      <c r="D31" s="8"/>
      <c r="E31" s="8"/>
      <c r="F31" s="8"/>
      <c r="G31" s="8"/>
      <c r="H31" s="8"/>
      <c r="I31" s="8"/>
      <c r="J31" s="8"/>
    </row>
    <row r="32" spans="1:14" x14ac:dyDescent="0.25">
      <c r="A32" s="49"/>
      <c r="B32" s="49"/>
      <c r="C32" s="49"/>
      <c r="D32" s="8"/>
      <c r="E32" s="8"/>
      <c r="F32" s="8"/>
      <c r="G32" s="8"/>
      <c r="H32" s="8"/>
      <c r="I32" s="8"/>
      <c r="J32" s="8"/>
    </row>
    <row r="33" spans="1:10" x14ac:dyDescent="0.25">
      <c r="A33" s="49"/>
      <c r="B33" s="49"/>
      <c r="C33" s="49"/>
      <c r="D33" s="8"/>
      <c r="E33" s="8"/>
      <c r="F33" s="8"/>
      <c r="G33" s="8"/>
      <c r="H33" s="8"/>
      <c r="I33" s="8"/>
      <c r="J33" s="8"/>
    </row>
    <row r="34" spans="1:10" x14ac:dyDescent="0.25">
      <c r="A34" s="49"/>
      <c r="B34" s="49"/>
      <c r="C34" s="49"/>
      <c r="D34" s="8"/>
      <c r="E34" s="8"/>
      <c r="F34" s="8"/>
      <c r="G34" s="8"/>
      <c r="H34" s="8"/>
      <c r="I34" s="8"/>
      <c r="J34" s="8"/>
    </row>
    <row r="35" spans="1:10" x14ac:dyDescent="0.25">
      <c r="A35" s="49"/>
      <c r="B35" s="49"/>
      <c r="C35" s="49"/>
      <c r="D35" s="175"/>
      <c r="E35" s="175"/>
      <c r="F35" s="175"/>
      <c r="G35" s="175"/>
      <c r="H35" s="175"/>
      <c r="I35" s="175"/>
      <c r="J35" s="175"/>
    </row>
    <row r="36" spans="1:10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x14ac:dyDescent="0.25">
      <c r="A37" s="12"/>
      <c r="B37" s="12"/>
      <c r="C37" s="12"/>
      <c r="D37" s="174"/>
      <c r="E37" s="8"/>
      <c r="F37" s="174"/>
      <c r="G37" s="174"/>
      <c r="H37" s="174"/>
      <c r="I37" s="174"/>
      <c r="J37" s="174"/>
    </row>
    <row r="38" spans="1:10" x14ac:dyDescent="0.25">
      <c r="A38" s="13"/>
      <c r="B38" s="13"/>
      <c r="C38" s="13"/>
      <c r="D38" s="173"/>
      <c r="E38" s="173"/>
      <c r="F38" s="173"/>
      <c r="G38" s="173"/>
      <c r="H38" s="173"/>
      <c r="I38" s="172"/>
      <c r="J38" s="4"/>
    </row>
    <row r="39" spans="1:10" x14ac:dyDescent="0.25">
      <c r="A39" s="13"/>
      <c r="B39" s="13"/>
      <c r="C39" s="13"/>
      <c r="D39" s="173"/>
      <c r="E39" s="173"/>
      <c r="F39" s="173"/>
      <c r="G39" s="173"/>
      <c r="H39" s="173"/>
      <c r="I39" s="173"/>
      <c r="J39" s="173"/>
    </row>
    <row r="40" spans="1:10" x14ac:dyDescent="0.25">
      <c r="A40" s="13"/>
      <c r="B40" s="13"/>
      <c r="C40" s="13"/>
      <c r="D40" s="173"/>
      <c r="E40" s="173"/>
      <c r="F40" s="173"/>
      <c r="G40" s="173"/>
      <c r="H40" s="173"/>
      <c r="I40" s="173"/>
      <c r="J40" s="173"/>
    </row>
    <row r="41" spans="1:10" x14ac:dyDescent="0.25">
      <c r="A41" s="13"/>
      <c r="B41" s="13"/>
      <c r="C41" s="13"/>
      <c r="D41" s="173"/>
      <c r="E41" s="173"/>
      <c r="F41" s="173"/>
      <c r="G41" s="172"/>
      <c r="H41" s="172"/>
      <c r="I41" s="173"/>
      <c r="J41" s="25"/>
    </row>
    <row r="42" spans="1:10" x14ac:dyDescent="0.25">
      <c r="A42" s="13"/>
      <c r="B42" s="13"/>
      <c r="C42" s="13"/>
      <c r="D42" s="173"/>
      <c r="E42" s="173"/>
      <c r="F42" s="172"/>
      <c r="G42" s="172"/>
      <c r="H42" s="172"/>
      <c r="I42" s="172"/>
      <c r="J42" s="173"/>
    </row>
    <row r="43" spans="1:10" x14ac:dyDescent="0.25">
      <c r="A43" s="13"/>
      <c r="B43" s="13"/>
      <c r="C43" s="13"/>
      <c r="D43" s="173"/>
      <c r="E43" s="173"/>
      <c r="F43" s="172"/>
      <c r="G43" s="172"/>
      <c r="H43" s="172"/>
      <c r="I43" s="172"/>
      <c r="J43" s="168"/>
    </row>
    <row r="44" spans="1:10" x14ac:dyDescent="0.25">
      <c r="A44" s="13"/>
      <c r="B44" s="13"/>
      <c r="C44" s="13"/>
      <c r="D44" s="173"/>
      <c r="E44" s="173"/>
      <c r="F44" s="172"/>
      <c r="G44" s="172"/>
      <c r="H44" s="172"/>
      <c r="I44" s="172"/>
      <c r="J44" s="173"/>
    </row>
    <row r="45" spans="1:10" x14ac:dyDescent="0.25">
      <c r="A45" s="12"/>
      <c r="B45" s="12"/>
      <c r="C45" s="12"/>
      <c r="D45" s="26"/>
      <c r="E45" s="26"/>
      <c r="F45" s="26"/>
      <c r="G45" s="26"/>
      <c r="H45" s="26"/>
      <c r="I45" s="26"/>
      <c r="J45" s="26"/>
    </row>
    <row r="46" spans="1:10" x14ac:dyDescent="0.25">
      <c r="A46" s="13"/>
      <c r="B46" s="13"/>
      <c r="C46" s="13"/>
      <c r="D46" s="168"/>
      <c r="E46" s="168"/>
      <c r="F46" s="168"/>
      <c r="G46" s="168"/>
      <c r="H46" s="168"/>
      <c r="I46" s="170"/>
      <c r="J46" s="171"/>
    </row>
    <row r="47" spans="1:10" x14ac:dyDescent="0.25">
      <c r="A47" s="13"/>
      <c r="B47" s="13"/>
      <c r="C47" s="13"/>
      <c r="D47" s="170"/>
      <c r="E47" s="170"/>
      <c r="F47" s="170"/>
      <c r="G47" s="170"/>
      <c r="H47" s="170"/>
      <c r="I47" s="170"/>
      <c r="J47" s="171"/>
    </row>
    <row r="48" spans="1:10" x14ac:dyDescent="0.25">
      <c r="A48" s="13"/>
      <c r="B48" s="13"/>
      <c r="C48" s="49"/>
      <c r="D48" s="168"/>
      <c r="E48" s="168"/>
      <c r="F48" s="168"/>
      <c r="G48" s="168"/>
      <c r="H48" s="168"/>
      <c r="I48" s="168"/>
      <c r="J48" s="168"/>
    </row>
    <row r="49" spans="1:10" x14ac:dyDescent="0.25">
      <c r="A49" s="13"/>
      <c r="B49" s="13"/>
      <c r="C49" s="49"/>
      <c r="D49" s="168"/>
      <c r="E49" s="168"/>
      <c r="F49" s="168"/>
      <c r="G49" s="168"/>
      <c r="H49" s="168"/>
      <c r="I49" s="168"/>
      <c r="J49" s="168"/>
    </row>
    <row r="50" spans="1:10" x14ac:dyDescent="0.25">
      <c r="A50" s="13"/>
      <c r="B50" s="13"/>
      <c r="C50" s="13"/>
      <c r="D50" s="170"/>
      <c r="E50" s="170"/>
      <c r="F50" s="170"/>
      <c r="G50" s="170"/>
      <c r="H50" s="170"/>
      <c r="I50" s="170"/>
      <c r="J50" s="168"/>
    </row>
    <row r="51" spans="1:10" x14ac:dyDescent="0.25">
      <c r="A51" s="13"/>
      <c r="B51" s="13"/>
      <c r="C51" s="13"/>
      <c r="D51" s="168"/>
      <c r="E51" s="170"/>
      <c r="F51" s="170"/>
      <c r="G51" s="170"/>
      <c r="H51" s="170"/>
      <c r="I51" s="170"/>
      <c r="J51" s="168"/>
    </row>
    <row r="52" spans="1:10" x14ac:dyDescent="0.25">
      <c r="A52" s="13"/>
      <c r="B52" s="13"/>
      <c r="C52" s="13"/>
      <c r="D52" s="168"/>
      <c r="E52" s="168"/>
      <c r="F52" s="168"/>
      <c r="G52" s="170"/>
      <c r="H52" s="170"/>
      <c r="I52" s="168"/>
      <c r="J52" s="169"/>
    </row>
    <row r="53" spans="1:10" x14ac:dyDescent="0.25">
      <c r="A53" s="12"/>
      <c r="B53" s="12"/>
      <c r="C53" s="12"/>
      <c r="D53" s="26"/>
      <c r="E53" s="26"/>
      <c r="F53" s="26"/>
      <c r="G53" s="26"/>
      <c r="H53" s="26"/>
      <c r="I53" s="26"/>
      <c r="J53" s="26"/>
    </row>
    <row r="54" spans="1:10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5" customHeight="1" x14ac:dyDescent="0.25">
      <c r="A55" s="325"/>
      <c r="B55" s="325"/>
      <c r="C55" s="325"/>
      <c r="D55" s="325"/>
      <c r="E55" s="325"/>
      <c r="F55" s="325"/>
      <c r="G55" s="325"/>
      <c r="H55" s="325"/>
      <c r="I55" s="325"/>
      <c r="J55" s="325"/>
    </row>
    <row r="56" spans="1:10" x14ac:dyDescent="0.25">
      <c r="A56" s="325"/>
      <c r="B56" s="325"/>
      <c r="C56" s="325"/>
      <c r="D56" s="325"/>
      <c r="E56" s="325"/>
      <c r="F56" s="325"/>
      <c r="G56" s="325"/>
      <c r="H56" s="325"/>
      <c r="I56" s="325"/>
      <c r="J56" s="325"/>
    </row>
    <row r="58" spans="1:10" x14ac:dyDescent="0.25">
      <c r="D58" s="167"/>
    </row>
    <row r="62" spans="1:10" x14ac:dyDescent="0.25">
      <c r="D62" s="141"/>
      <c r="E62" s="141"/>
      <c r="F62" s="141"/>
      <c r="G62" s="141"/>
      <c r="H62" s="141"/>
      <c r="I62" s="141"/>
      <c r="J62" s="141"/>
    </row>
    <row r="68" spans="10:10" x14ac:dyDescent="0.25">
      <c r="J68" s="2">
        <v>0</v>
      </c>
    </row>
  </sheetData>
  <mergeCells count="7">
    <mergeCell ref="A5:I5"/>
    <mergeCell ref="A55:J56"/>
    <mergeCell ref="B27:I27"/>
    <mergeCell ref="A29:J29"/>
    <mergeCell ref="A1:I1"/>
    <mergeCell ref="A3:I3"/>
    <mergeCell ref="A4:I4"/>
  </mergeCells>
  <printOptions horizontalCentered="1"/>
  <pageMargins left="0.39370078740157483" right="0.39370078740157483" top="1.7716535433070868" bottom="0.59055118110236227" header="0.39370078740157483" footer="0.39370078740157483"/>
  <pageSetup paperSize="9" scale="90" firstPageNumber="3" orientation="portrait" useFirstPageNumber="1" r:id="rId1"/>
  <headerFooter alignWithMargins="0">
    <oddFooter>&amp;R&amp;"Arial,Negrita"&amp;9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43"/>
  <sheetViews>
    <sheetView zoomScale="90" zoomScaleNormal="90" zoomScaleSheetLayoutView="100" workbookViewId="0">
      <selection activeCell="M22" sqref="M22"/>
    </sheetView>
  </sheetViews>
  <sheetFormatPr baseColWidth="10" defaultColWidth="11.42578125" defaultRowHeight="13.5" x14ac:dyDescent="0.25"/>
  <cols>
    <col min="1" max="1" width="0.85546875" style="2" customWidth="1"/>
    <col min="2" max="2" width="43.7109375" style="2" customWidth="1"/>
    <col min="3" max="3" width="11.28515625" style="2" customWidth="1"/>
    <col min="4" max="4" width="11.28515625" style="139" customWidth="1"/>
    <col min="5" max="5" width="11.42578125" style="138" hidden="1" customWidth="1"/>
    <col min="6" max="6" width="12.28515625" style="138" customWidth="1"/>
    <col min="7" max="7" width="14.7109375" style="2" customWidth="1"/>
    <col min="8" max="8" width="12.5703125" style="2" customWidth="1"/>
    <col min="9" max="9" width="11.7109375" style="2" customWidth="1"/>
    <col min="10" max="10" width="11.28515625" style="2" customWidth="1"/>
    <col min="11" max="11" width="13.85546875" style="2" customWidth="1"/>
    <col min="12" max="13" width="10.7109375" style="2" customWidth="1"/>
    <col min="14" max="14" width="11.7109375" style="2" bestFit="1" customWidth="1"/>
    <col min="15" max="15" width="11.7109375" style="2" customWidth="1"/>
    <col min="16" max="16384" width="11.42578125" style="2"/>
  </cols>
  <sheetData>
    <row r="1" spans="1:15" s="19" customFormat="1" ht="35.25" customHeight="1" x14ac:dyDescent="0.3">
      <c r="A1" s="323" t="s">
        <v>178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290"/>
    </row>
    <row r="2" spans="1:15" s="21" customFormat="1" ht="16.5" x14ac:dyDescent="0.3">
      <c r="A2" s="20"/>
      <c r="B2" s="20"/>
      <c r="C2" s="20"/>
      <c r="D2" s="47"/>
      <c r="E2" s="166"/>
      <c r="F2" s="166"/>
      <c r="G2" s="20"/>
      <c r="H2" s="20"/>
      <c r="I2" s="20"/>
      <c r="J2" s="20"/>
      <c r="K2" s="20"/>
      <c r="L2" s="20"/>
      <c r="M2" s="20"/>
    </row>
    <row r="3" spans="1:15" s="21" customFormat="1" ht="16.5" x14ac:dyDescent="0.3">
      <c r="A3" s="316" t="s">
        <v>226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288"/>
    </row>
    <row r="4" spans="1:15" ht="15" x14ac:dyDescent="0.25">
      <c r="A4" s="316" t="s">
        <v>177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288"/>
    </row>
    <row r="5" spans="1:15" ht="13.5" customHeight="1" x14ac:dyDescent="0.25">
      <c r="A5" s="315" t="s">
        <v>36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287"/>
    </row>
    <row r="6" spans="1:15" ht="14.25" thickBot="1" x14ac:dyDescent="0.3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81" customFormat="1" x14ac:dyDescent="0.25">
      <c r="A7" s="165"/>
      <c r="B7" s="164"/>
      <c r="C7" s="163"/>
      <c r="D7" s="6"/>
      <c r="E7" s="6"/>
      <c r="F7" s="6"/>
      <c r="G7" s="6"/>
      <c r="H7" s="6"/>
      <c r="I7" s="6" t="s">
        <v>176</v>
      </c>
      <c r="J7" s="6"/>
      <c r="K7" s="6"/>
      <c r="L7" s="6"/>
      <c r="M7" s="55"/>
      <c r="N7" s="7"/>
      <c r="O7" s="8"/>
    </row>
    <row r="8" spans="1:15" s="81" customFormat="1" x14ac:dyDescent="0.25">
      <c r="A8" s="162"/>
      <c r="B8" s="49"/>
      <c r="C8" s="48"/>
      <c r="D8" s="38"/>
      <c r="E8" s="38"/>
      <c r="F8" s="38"/>
      <c r="G8" s="38" t="s">
        <v>173</v>
      </c>
      <c r="H8" s="38" t="s">
        <v>173</v>
      </c>
      <c r="I8" s="38" t="s">
        <v>175</v>
      </c>
      <c r="J8" s="38"/>
      <c r="K8" s="38" t="s">
        <v>174</v>
      </c>
      <c r="L8" s="38"/>
      <c r="M8" s="160"/>
      <c r="N8" s="159"/>
      <c r="O8" s="8"/>
    </row>
    <row r="9" spans="1:15" s="81" customFormat="1" x14ac:dyDescent="0.25">
      <c r="A9" s="162"/>
      <c r="B9" s="49"/>
      <c r="C9" s="48"/>
      <c r="D9" s="38"/>
      <c r="E9" s="38"/>
      <c r="F9" s="38" t="s">
        <v>173</v>
      </c>
      <c r="G9" s="38" t="s">
        <v>172</v>
      </c>
      <c r="H9" s="38" t="s">
        <v>172</v>
      </c>
      <c r="I9" s="38" t="s">
        <v>171</v>
      </c>
      <c r="J9" s="38" t="s">
        <v>168</v>
      </c>
      <c r="K9" s="38" t="s">
        <v>170</v>
      </c>
      <c r="L9" s="38"/>
      <c r="M9" s="160" t="s">
        <v>169</v>
      </c>
      <c r="N9" s="159" t="s">
        <v>168</v>
      </c>
      <c r="O9" s="8"/>
    </row>
    <row r="10" spans="1:15" s="81" customFormat="1" x14ac:dyDescent="0.25">
      <c r="A10" s="162"/>
      <c r="B10" s="49"/>
      <c r="C10" s="48" t="s">
        <v>4</v>
      </c>
      <c r="D10" s="38" t="s">
        <v>167</v>
      </c>
      <c r="E10" s="38" t="s">
        <v>166</v>
      </c>
      <c r="F10" s="38" t="s">
        <v>163</v>
      </c>
      <c r="G10" s="161" t="s">
        <v>165</v>
      </c>
      <c r="H10" s="38" t="s">
        <v>164</v>
      </c>
      <c r="I10" s="38" t="s">
        <v>163</v>
      </c>
      <c r="J10" s="38" t="s">
        <v>162</v>
      </c>
      <c r="K10" s="38" t="s">
        <v>161</v>
      </c>
      <c r="L10" s="38" t="s">
        <v>160</v>
      </c>
      <c r="M10" s="160" t="s">
        <v>159</v>
      </c>
      <c r="N10" s="159" t="s">
        <v>158</v>
      </c>
      <c r="O10" s="8"/>
    </row>
    <row r="11" spans="1:15" s="81" customFormat="1" x14ac:dyDescent="0.25">
      <c r="A11" s="158"/>
      <c r="B11" s="157"/>
      <c r="C11" s="156" t="s">
        <v>5</v>
      </c>
      <c r="D11" s="155" t="s">
        <v>157</v>
      </c>
      <c r="E11" s="155" t="s">
        <v>156</v>
      </c>
      <c r="F11" s="155" t="s">
        <v>154</v>
      </c>
      <c r="G11" s="155" t="s">
        <v>190</v>
      </c>
      <c r="H11" s="155" t="s">
        <v>155</v>
      </c>
      <c r="I11" s="155" t="s">
        <v>154</v>
      </c>
      <c r="J11" s="155" t="s">
        <v>153</v>
      </c>
      <c r="K11" s="155" t="s">
        <v>152</v>
      </c>
      <c r="L11" s="155" t="s">
        <v>151</v>
      </c>
      <c r="M11" s="56" t="s">
        <v>150</v>
      </c>
      <c r="N11" s="35" t="s">
        <v>149</v>
      </c>
      <c r="O11" s="175"/>
    </row>
    <row r="12" spans="1:15" s="81" customFormat="1" x14ac:dyDescent="0.25">
      <c r="A12" s="60"/>
      <c r="B12" s="13"/>
      <c r="C12" s="154"/>
      <c r="D12" s="154"/>
      <c r="E12" s="153"/>
      <c r="F12" s="153"/>
      <c r="G12" s="153"/>
      <c r="H12" s="153"/>
      <c r="I12" s="153"/>
      <c r="J12" s="153"/>
      <c r="K12" s="153"/>
      <c r="L12" s="153"/>
      <c r="M12" s="153"/>
      <c r="N12" s="152"/>
      <c r="O12" s="13"/>
    </row>
    <row r="13" spans="1:15" s="81" customFormat="1" x14ac:dyDescent="0.25">
      <c r="A13" s="62"/>
      <c r="B13" s="84" t="s">
        <v>240</v>
      </c>
      <c r="C13" s="68"/>
      <c r="D13" s="207">
        <v>601012</v>
      </c>
      <c r="E13" s="208"/>
      <c r="F13" s="208">
        <v>180778302</v>
      </c>
      <c r="G13" s="208">
        <v>-21603233</v>
      </c>
      <c r="H13" s="208">
        <v>0</v>
      </c>
      <c r="I13" s="208">
        <v>59753779</v>
      </c>
      <c r="J13" s="208">
        <v>219529860</v>
      </c>
      <c r="K13" s="208">
        <v>117132239</v>
      </c>
      <c r="L13" s="208">
        <v>2603602</v>
      </c>
      <c r="M13" s="209">
        <v>0</v>
      </c>
      <c r="N13" s="150">
        <v>339265701</v>
      </c>
      <c r="O13" s="293"/>
    </row>
    <row r="14" spans="1:15" s="81" customFormat="1" x14ac:dyDescent="0.25">
      <c r="A14" s="62"/>
      <c r="B14" s="68" t="s">
        <v>148</v>
      </c>
      <c r="C14" s="68"/>
      <c r="D14" s="210">
        <v>0</v>
      </c>
      <c r="E14" s="149"/>
      <c r="F14" s="149">
        <v>0</v>
      </c>
      <c r="G14" s="149">
        <v>0</v>
      </c>
      <c r="H14" s="149">
        <v>0</v>
      </c>
      <c r="I14" s="149">
        <v>-1818899</v>
      </c>
      <c r="J14" s="149">
        <v>-1818899</v>
      </c>
      <c r="K14" s="149">
        <v>-217206</v>
      </c>
      <c r="L14" s="149">
        <v>412788</v>
      </c>
      <c r="M14" s="211" t="s">
        <v>143</v>
      </c>
      <c r="N14" s="212">
        <v>-1623317</v>
      </c>
      <c r="O14" s="169"/>
    </row>
    <row r="15" spans="1:15" s="81" customFormat="1" x14ac:dyDescent="0.25">
      <c r="A15" s="62"/>
      <c r="B15" s="68" t="s">
        <v>147</v>
      </c>
      <c r="C15" s="68"/>
      <c r="D15" s="210"/>
      <c r="E15" s="149"/>
      <c r="F15" s="149"/>
      <c r="G15" s="149"/>
      <c r="H15" s="149"/>
      <c r="I15" s="149"/>
      <c r="J15" s="149"/>
      <c r="K15" s="149"/>
      <c r="L15" s="149"/>
      <c r="M15" s="211"/>
      <c r="N15" s="212"/>
      <c r="O15" s="169"/>
    </row>
    <row r="16" spans="1:15" s="81" customFormat="1" x14ac:dyDescent="0.25">
      <c r="A16" s="62"/>
      <c r="B16" s="68" t="s">
        <v>146</v>
      </c>
      <c r="C16" s="69" t="s">
        <v>93</v>
      </c>
      <c r="D16" s="210">
        <v>0</v>
      </c>
      <c r="E16" s="149"/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-24774</v>
      </c>
      <c r="M16" s="211" t="s">
        <v>143</v>
      </c>
      <c r="N16" s="212">
        <v>-24774</v>
      </c>
      <c r="O16" s="169"/>
    </row>
    <row r="17" spans="1:18" s="81" customFormat="1" x14ac:dyDescent="0.25">
      <c r="A17" s="62"/>
      <c r="B17" s="68" t="s">
        <v>145</v>
      </c>
      <c r="C17" s="68"/>
      <c r="D17" s="210"/>
      <c r="E17" s="149"/>
      <c r="F17" s="149"/>
      <c r="G17" s="149"/>
      <c r="H17" s="149"/>
      <c r="I17" s="149"/>
      <c r="J17" s="149"/>
      <c r="K17" s="149"/>
      <c r="L17" s="149"/>
      <c r="M17" s="211"/>
      <c r="N17" s="212">
        <v>0</v>
      </c>
      <c r="O17" s="169"/>
    </row>
    <row r="18" spans="1:18" s="81" customFormat="1" x14ac:dyDescent="0.25">
      <c r="A18" s="62"/>
      <c r="B18" s="68" t="s">
        <v>144</v>
      </c>
      <c r="C18" s="68"/>
      <c r="D18" s="210">
        <v>0</v>
      </c>
      <c r="E18" s="149"/>
      <c r="F18" s="149">
        <v>627683</v>
      </c>
      <c r="G18" s="149">
        <v>57927415</v>
      </c>
      <c r="H18" s="149">
        <v>1198681</v>
      </c>
      <c r="I18" s="149">
        <v>-59753779</v>
      </c>
      <c r="J18" s="149">
        <v>0</v>
      </c>
      <c r="K18" s="149">
        <v>0</v>
      </c>
      <c r="L18" s="149">
        <v>0</v>
      </c>
      <c r="M18" s="211" t="s">
        <v>143</v>
      </c>
      <c r="N18" s="212">
        <v>0</v>
      </c>
      <c r="O18" s="169"/>
    </row>
    <row r="19" spans="1:18" s="81" customFormat="1" x14ac:dyDescent="0.25">
      <c r="A19" s="62"/>
      <c r="B19" s="68" t="s">
        <v>142</v>
      </c>
      <c r="C19" s="83" t="s">
        <v>133</v>
      </c>
      <c r="D19" s="213">
        <v>0</v>
      </c>
      <c r="E19" s="148"/>
      <c r="F19" s="148"/>
      <c r="G19" s="148"/>
      <c r="H19" s="148"/>
      <c r="I19" s="148">
        <v>0</v>
      </c>
      <c r="J19" s="148">
        <v>0</v>
      </c>
      <c r="K19" s="148">
        <v>0</v>
      </c>
      <c r="L19" s="148">
        <v>-329791</v>
      </c>
      <c r="M19" s="147">
        <v>47567</v>
      </c>
      <c r="N19" s="146">
        <v>-282224</v>
      </c>
      <c r="O19" s="169"/>
    </row>
    <row r="20" spans="1:18" s="81" customFormat="1" x14ac:dyDescent="0.25">
      <c r="A20" s="62"/>
      <c r="B20" s="84" t="s">
        <v>228</v>
      </c>
      <c r="C20" s="84"/>
      <c r="D20" s="208">
        <v>601012</v>
      </c>
      <c r="E20" s="208"/>
      <c r="F20" s="208">
        <v>181405985</v>
      </c>
      <c r="G20" s="208">
        <v>36324182</v>
      </c>
      <c r="H20" s="214">
        <v>1198681</v>
      </c>
      <c r="I20" s="208">
        <v>-1818899</v>
      </c>
      <c r="J20" s="208">
        <v>217710961</v>
      </c>
      <c r="K20" s="208">
        <v>116915033</v>
      </c>
      <c r="L20" s="208">
        <v>2661825</v>
      </c>
      <c r="M20" s="209">
        <v>47567</v>
      </c>
      <c r="N20" s="150">
        <v>337335386</v>
      </c>
      <c r="O20" s="293"/>
    </row>
    <row r="21" spans="1:18" s="81" customFormat="1" ht="14.25" x14ac:dyDescent="0.3">
      <c r="A21" s="62"/>
      <c r="B21" s="68" t="s">
        <v>148</v>
      </c>
      <c r="C21" s="68"/>
      <c r="D21" s="210"/>
      <c r="E21" s="149"/>
      <c r="F21" s="149"/>
      <c r="G21" s="149"/>
      <c r="H21" s="149"/>
      <c r="I21" s="149">
        <v>-1538907</v>
      </c>
      <c r="J21" s="149">
        <f>+I21</f>
        <v>-1538907</v>
      </c>
      <c r="K21" s="149">
        <v>472887</v>
      </c>
      <c r="L21" s="149">
        <v>297463</v>
      </c>
      <c r="M21" s="211">
        <v>1378606</v>
      </c>
      <c r="N21" s="212">
        <f>+SUM(J21:M21)</f>
        <v>610049</v>
      </c>
      <c r="O21" s="294"/>
      <c r="P21" s="296">
        <f>+N21-SORIE!H22</f>
        <v>0.39852797985076904</v>
      </c>
      <c r="Q21" s="297"/>
      <c r="R21" s="296"/>
    </row>
    <row r="22" spans="1:18" s="81" customFormat="1" x14ac:dyDescent="0.25">
      <c r="A22" s="62"/>
      <c r="B22" s="68" t="s">
        <v>147</v>
      </c>
      <c r="C22" s="68"/>
      <c r="D22" s="210"/>
      <c r="E22" s="149"/>
      <c r="F22" s="149"/>
      <c r="G22" s="149"/>
      <c r="H22" s="149"/>
      <c r="I22" s="149"/>
      <c r="J22" s="149"/>
      <c r="K22" s="149"/>
      <c r="L22" s="149"/>
      <c r="M22" s="211"/>
      <c r="N22" s="212">
        <f t="shared" ref="N22:N26" si="0">+SUM(J22:M22)</f>
        <v>0</v>
      </c>
      <c r="O22" s="169"/>
    </row>
    <row r="23" spans="1:18" s="81" customFormat="1" x14ac:dyDescent="0.25">
      <c r="A23" s="62"/>
      <c r="B23" s="68" t="s">
        <v>146</v>
      </c>
      <c r="C23" s="69" t="s">
        <v>93</v>
      </c>
      <c r="D23" s="210">
        <v>0</v>
      </c>
      <c r="E23" s="149"/>
      <c r="F23" s="210">
        <v>0</v>
      </c>
      <c r="G23" s="210">
        <v>0</v>
      </c>
      <c r="H23" s="210">
        <v>0</v>
      </c>
      <c r="I23" s="210">
        <v>0</v>
      </c>
      <c r="J23" s="210">
        <v>0</v>
      </c>
      <c r="K23" s="210">
        <v>0</v>
      </c>
      <c r="L23" s="149">
        <v>-31071</v>
      </c>
      <c r="M23" s="210">
        <v>0</v>
      </c>
      <c r="N23" s="212">
        <f t="shared" si="0"/>
        <v>-31071</v>
      </c>
      <c r="O23" s="169"/>
    </row>
    <row r="24" spans="1:18" s="81" customFormat="1" x14ac:dyDescent="0.25">
      <c r="A24" s="62"/>
      <c r="B24" s="68" t="s">
        <v>145</v>
      </c>
      <c r="C24" s="68"/>
      <c r="D24" s="210"/>
      <c r="E24" s="149"/>
      <c r="F24" s="149"/>
      <c r="G24" s="149"/>
      <c r="H24" s="149"/>
      <c r="I24" s="149"/>
      <c r="J24" s="149"/>
      <c r="K24" s="149"/>
      <c r="L24" s="149"/>
      <c r="M24" s="211"/>
      <c r="N24" s="212">
        <f t="shared" si="0"/>
        <v>0</v>
      </c>
      <c r="O24" s="169"/>
    </row>
    <row r="25" spans="1:18" s="81" customFormat="1" x14ac:dyDescent="0.25">
      <c r="A25" s="62"/>
      <c r="B25" s="68" t="s">
        <v>144</v>
      </c>
      <c r="C25" s="68"/>
      <c r="D25" s="210">
        <v>0</v>
      </c>
      <c r="E25" s="149"/>
      <c r="F25" s="149">
        <v>-3485316</v>
      </c>
      <c r="G25" s="149">
        <v>1186954</v>
      </c>
      <c r="H25" s="149">
        <v>479463</v>
      </c>
      <c r="I25" s="149">
        <f>-F25-G25-H25</f>
        <v>1818899</v>
      </c>
      <c r="J25" s="149">
        <v>0</v>
      </c>
      <c r="K25" s="149">
        <v>0</v>
      </c>
      <c r="L25" s="149">
        <v>0</v>
      </c>
      <c r="M25" s="211">
        <v>0</v>
      </c>
      <c r="N25" s="212">
        <f t="shared" si="0"/>
        <v>0</v>
      </c>
      <c r="O25" s="169"/>
    </row>
    <row r="26" spans="1:18" s="81" customFormat="1" x14ac:dyDescent="0.25">
      <c r="A26" s="62"/>
      <c r="B26" s="68" t="s">
        <v>142</v>
      </c>
      <c r="C26" s="83" t="s">
        <v>133</v>
      </c>
      <c r="D26" s="213">
        <v>0</v>
      </c>
      <c r="E26" s="148"/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290354</v>
      </c>
      <c r="M26" s="147">
        <v>0</v>
      </c>
      <c r="N26" s="146">
        <f t="shared" si="0"/>
        <v>290354</v>
      </c>
      <c r="O26" s="169"/>
    </row>
    <row r="27" spans="1:18" s="81" customFormat="1" ht="14.25" thickBot="1" x14ac:dyDescent="0.3">
      <c r="A27" s="71"/>
      <c r="B27" s="145" t="s">
        <v>229</v>
      </c>
      <c r="C27" s="145"/>
      <c r="D27" s="215">
        <f>+SUM(D20:D26)</f>
        <v>601012</v>
      </c>
      <c r="E27" s="216"/>
      <c r="F27" s="215">
        <f>+SUM(F20:F26)</f>
        <v>177920669</v>
      </c>
      <c r="G27" s="215">
        <f>+SUM(G20:G26)</f>
        <v>37511136</v>
      </c>
      <c r="H27" s="215">
        <f>+SUM(H20:H26)</f>
        <v>1678144</v>
      </c>
      <c r="I27" s="215">
        <f>+SUM(I20:I26)</f>
        <v>-1538907</v>
      </c>
      <c r="J27" s="215">
        <f t="shared" ref="J27" si="1">+SUM(J20:J26)</f>
        <v>216172054</v>
      </c>
      <c r="K27" s="215">
        <f>SUM(K20:K26)</f>
        <v>117387920</v>
      </c>
      <c r="L27" s="215">
        <f>SUM(L20:L26)</f>
        <v>3218571</v>
      </c>
      <c r="M27" s="215">
        <f>SUM(M20:M26)</f>
        <v>1426173</v>
      </c>
      <c r="N27" s="215">
        <f>+SUM(N20:N26)</f>
        <v>338204718</v>
      </c>
      <c r="O27" s="293"/>
    </row>
    <row r="28" spans="1:18" x14ac:dyDescent="0.25">
      <c r="A28" s="12"/>
      <c r="B28" s="66"/>
      <c r="C28" s="12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1:18" ht="15" customHeight="1" x14ac:dyDescent="0.25">
      <c r="A29" s="324" t="s">
        <v>234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289"/>
    </row>
    <row r="30" spans="1:18" ht="15" x14ac:dyDescent="0.25">
      <c r="A30" s="324"/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289"/>
    </row>
    <row r="31" spans="1:18" x14ac:dyDescent="0.25">
      <c r="K31" s="142"/>
      <c r="L31" s="142">
        <f>+L27-'Balance '!H15</f>
        <v>0</v>
      </c>
      <c r="M31" s="142"/>
      <c r="N31" s="143"/>
      <c r="O31" s="143"/>
    </row>
    <row r="32" spans="1:18" x14ac:dyDescent="0.25">
      <c r="D32" s="142"/>
      <c r="F32" s="144"/>
      <c r="H32" s="177"/>
      <c r="I32" s="298"/>
      <c r="J32" s="143"/>
    </row>
    <row r="33" spans="4:15" x14ac:dyDescent="0.25">
      <c r="G33" s="138"/>
      <c r="H33" s="299"/>
      <c r="I33" s="177"/>
    </row>
    <row r="34" spans="4:15" ht="15" x14ac:dyDescent="0.3">
      <c r="H34" s="177"/>
      <c r="I34" s="300"/>
    </row>
    <row r="35" spans="4:15" x14ac:dyDescent="0.25">
      <c r="D35" s="142"/>
      <c r="E35" s="142"/>
      <c r="F35" s="142"/>
      <c r="G35" s="142"/>
      <c r="H35" s="301"/>
      <c r="I35" s="301"/>
      <c r="J35" s="142"/>
      <c r="K35" s="142"/>
      <c r="L35" s="142"/>
      <c r="M35" s="142"/>
    </row>
    <row r="36" spans="4:15" x14ac:dyDescent="0.25"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43" spans="4:15" x14ac:dyDescent="0.25">
      <c r="D43" s="140"/>
      <c r="G43" s="138"/>
      <c r="H43" s="138"/>
      <c r="I43" s="138"/>
      <c r="J43" s="138"/>
      <c r="K43" s="138"/>
    </row>
  </sheetData>
  <mergeCells count="5">
    <mergeCell ref="A29:N30"/>
    <mergeCell ref="A5:N5"/>
    <mergeCell ref="A1:N1"/>
    <mergeCell ref="A3:N3"/>
    <mergeCell ref="A4:N4"/>
  </mergeCells>
  <printOptions horizontalCentered="1"/>
  <pageMargins left="0.39370078740157483" right="0.39370078740157483" top="1.5748031496062993" bottom="0.59055118110236227" header="0.39370078740157483" footer="0.39370078740157483"/>
  <pageSetup paperSize="9" scale="80" firstPageNumber="4" orientation="landscape" useFirstPageNumber="1" r:id="rId1"/>
  <headerFooter alignWithMargins="0">
    <oddFooter>&amp;R&amp;"Arial,Negrita"&amp;9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66"/>
  <sheetViews>
    <sheetView showGridLines="0" topLeftCell="A19" zoomScale="70" zoomScaleNormal="70" workbookViewId="0">
      <selection activeCell="C75" sqref="C75"/>
    </sheetView>
  </sheetViews>
  <sheetFormatPr baseColWidth="10" defaultColWidth="9.140625" defaultRowHeight="12.75" x14ac:dyDescent="0.2"/>
  <cols>
    <col min="1" max="1" width="6.28515625" customWidth="1"/>
    <col min="2" max="2" width="3.7109375" customWidth="1"/>
    <col min="3" max="3" width="76" customWidth="1"/>
    <col min="4" max="4" width="13.85546875" customWidth="1"/>
    <col min="5" max="5" width="12.7109375" bestFit="1" customWidth="1"/>
    <col min="6" max="6" width="13.42578125" bestFit="1" customWidth="1"/>
  </cols>
  <sheetData>
    <row r="1" spans="1:9" ht="17.45" customHeight="1" x14ac:dyDescent="0.25">
      <c r="A1" s="303"/>
      <c r="B1" s="329" t="s">
        <v>102</v>
      </c>
      <c r="C1" s="329"/>
      <c r="D1" s="329"/>
      <c r="E1" s="329"/>
      <c r="F1" s="329"/>
      <c r="G1" s="303"/>
      <c r="H1" s="303"/>
      <c r="I1" s="303"/>
    </row>
    <row r="2" spans="1:9" ht="25.9" customHeight="1" x14ac:dyDescent="0.2">
      <c r="A2" s="1"/>
      <c r="B2" s="329"/>
      <c r="C2" s="329"/>
      <c r="D2" s="329"/>
      <c r="E2" s="329"/>
      <c r="F2" s="329"/>
      <c r="G2" s="40"/>
      <c r="H2" s="1"/>
      <c r="I2" s="1"/>
    </row>
    <row r="3" spans="1:9" ht="15" x14ac:dyDescent="0.25">
      <c r="A3" s="205"/>
      <c r="B3" s="205"/>
      <c r="C3" s="205"/>
      <c r="D3" s="205"/>
      <c r="E3" s="205"/>
      <c r="F3" s="205"/>
      <c r="G3" s="205"/>
      <c r="H3" s="205"/>
      <c r="I3" s="205"/>
    </row>
    <row r="4" spans="1:9" ht="15" x14ac:dyDescent="0.25">
      <c r="A4" s="204"/>
      <c r="B4" s="316" t="s">
        <v>279</v>
      </c>
      <c r="C4" s="316"/>
      <c r="D4" s="316"/>
      <c r="E4" s="316"/>
      <c r="F4" s="316"/>
      <c r="G4" s="204"/>
      <c r="H4" s="204"/>
      <c r="I4" s="204"/>
    </row>
    <row r="5" spans="1:9" ht="14.25" x14ac:dyDescent="0.2">
      <c r="B5" s="315" t="s">
        <v>36</v>
      </c>
      <c r="C5" s="315"/>
      <c r="D5" s="315"/>
      <c r="E5" s="315"/>
      <c r="F5" s="315"/>
    </row>
    <row r="6" spans="1:9" ht="13.5" thickBot="1" x14ac:dyDescent="0.25"/>
    <row r="7" spans="1:9" x14ac:dyDescent="0.2">
      <c r="B7" s="58"/>
      <c r="C7" s="217"/>
      <c r="D7" s="200" t="s">
        <v>4</v>
      </c>
      <c r="E7" s="126" t="s">
        <v>0</v>
      </c>
      <c r="F7" s="304" t="s">
        <v>0</v>
      </c>
    </row>
    <row r="8" spans="1:9" x14ac:dyDescent="0.2">
      <c r="B8" s="59"/>
      <c r="C8" s="157"/>
      <c r="D8" s="156" t="s">
        <v>5</v>
      </c>
      <c r="E8" s="97">
        <v>2017</v>
      </c>
      <c r="F8" s="155">
        <v>2016</v>
      </c>
    </row>
    <row r="9" spans="1:9" x14ac:dyDescent="0.2">
      <c r="B9" s="60"/>
      <c r="C9" s="13"/>
      <c r="D9" s="61"/>
      <c r="E9" s="129"/>
      <c r="F9" s="305"/>
    </row>
    <row r="10" spans="1:9" x14ac:dyDescent="0.2">
      <c r="B10" s="62"/>
      <c r="C10" s="12" t="s">
        <v>241</v>
      </c>
      <c r="D10" s="48"/>
      <c r="E10" s="307">
        <f>+E11+E12+E23+E30</f>
        <v>24932884.380472027</v>
      </c>
      <c r="F10" s="307">
        <f>+F11+F12+F23+F30</f>
        <v>25716635.1039</v>
      </c>
    </row>
    <row r="11" spans="1:9" x14ac:dyDescent="0.2">
      <c r="B11" s="60"/>
      <c r="C11" s="12" t="s">
        <v>242</v>
      </c>
      <c r="D11" s="48"/>
      <c r="E11" s="218">
        <v>6596224.6014720201</v>
      </c>
      <c r="F11" s="219">
        <v>2147169</v>
      </c>
    </row>
    <row r="12" spans="1:9" x14ac:dyDescent="0.2">
      <c r="B12" s="60"/>
      <c r="C12" s="12" t="s">
        <v>243</v>
      </c>
      <c r="D12" s="48"/>
      <c r="E12" s="219">
        <f>SUM(E13:E21)</f>
        <v>13209576</v>
      </c>
      <c r="F12" s="219">
        <f>SUM(F13:F21)</f>
        <v>19415765</v>
      </c>
    </row>
    <row r="13" spans="1:9" x14ac:dyDescent="0.2">
      <c r="B13" s="60"/>
      <c r="C13" s="13" t="s">
        <v>27</v>
      </c>
      <c r="D13" s="38" t="s">
        <v>72</v>
      </c>
      <c r="E13" s="132">
        <v>20683218</v>
      </c>
      <c r="F13" s="192">
        <v>19597315</v>
      </c>
    </row>
    <row r="14" spans="1:9" x14ac:dyDescent="0.2">
      <c r="B14" s="60"/>
      <c r="C14" s="13" t="s">
        <v>244</v>
      </c>
      <c r="D14" s="38" t="s">
        <v>94</v>
      </c>
      <c r="E14" s="132">
        <v>-2972584</v>
      </c>
      <c r="F14" s="192">
        <v>-1770149</v>
      </c>
    </row>
    <row r="15" spans="1:9" x14ac:dyDescent="0.2">
      <c r="B15" s="60"/>
      <c r="C15" s="13" t="s">
        <v>245</v>
      </c>
      <c r="D15" s="38" t="s">
        <v>92</v>
      </c>
      <c r="E15" s="132">
        <v>-243477</v>
      </c>
      <c r="F15" s="192">
        <v>-1368981</v>
      </c>
    </row>
    <row r="16" spans="1:9" x14ac:dyDescent="0.2">
      <c r="B16" s="60"/>
      <c r="C16" s="13" t="s">
        <v>246</v>
      </c>
      <c r="D16" s="38" t="s">
        <v>72</v>
      </c>
      <c r="E16" s="132">
        <v>-98791</v>
      </c>
      <c r="F16" s="192">
        <v>966893</v>
      </c>
    </row>
    <row r="17" spans="2:6" x14ac:dyDescent="0.2">
      <c r="B17" s="60"/>
      <c r="C17" s="13" t="s">
        <v>247</v>
      </c>
      <c r="D17" s="38"/>
      <c r="E17" s="132">
        <v>661077</v>
      </c>
      <c r="F17" s="192">
        <v>-1159139</v>
      </c>
    </row>
    <row r="18" spans="2:6" x14ac:dyDescent="0.2">
      <c r="B18" s="62"/>
      <c r="C18" s="13" t="s">
        <v>29</v>
      </c>
      <c r="D18" s="38" t="s">
        <v>99</v>
      </c>
      <c r="E18" s="132">
        <v>-2395542</v>
      </c>
      <c r="F18" s="192">
        <v>3271917</v>
      </c>
    </row>
    <row r="19" spans="2:6" x14ac:dyDescent="0.2">
      <c r="B19" s="62"/>
      <c r="C19" s="13" t="s">
        <v>30</v>
      </c>
      <c r="D19" s="48"/>
      <c r="E19" s="132">
        <v>-8379</v>
      </c>
      <c r="F19" s="192">
        <v>26873</v>
      </c>
    </row>
    <row r="20" spans="2:6" x14ac:dyDescent="0.2">
      <c r="B20" s="62"/>
      <c r="C20" s="13" t="s">
        <v>79</v>
      </c>
      <c r="D20" s="48"/>
      <c r="E20" s="132">
        <v>-762858</v>
      </c>
      <c r="F20" s="192">
        <v>330499</v>
      </c>
    </row>
    <row r="21" spans="2:6" x14ac:dyDescent="0.2">
      <c r="B21" s="62"/>
      <c r="C21" s="13" t="s">
        <v>248</v>
      </c>
      <c r="D21" s="48" t="s">
        <v>101</v>
      </c>
      <c r="E21" s="132">
        <v>-1653088</v>
      </c>
      <c r="F21" s="192">
        <v>-479463</v>
      </c>
    </row>
    <row r="22" spans="2:6" x14ac:dyDescent="0.2">
      <c r="B22" s="62"/>
      <c r="C22" s="13"/>
      <c r="D22" s="48"/>
      <c r="E22" s="132"/>
      <c r="F22" s="192"/>
    </row>
    <row r="23" spans="2:6" x14ac:dyDescent="0.2">
      <c r="B23" s="60"/>
      <c r="C23" s="12" t="s">
        <v>249</v>
      </c>
      <c r="D23" s="48"/>
      <c r="E23" s="219">
        <f>SUM(E24:E29)</f>
        <v>4697848.2415000051</v>
      </c>
      <c r="F23" s="219">
        <f>SUM(F24:F29)</f>
        <v>6684574.5515000001</v>
      </c>
    </row>
    <row r="24" spans="2:6" x14ac:dyDescent="0.2">
      <c r="B24" s="60"/>
      <c r="C24" s="13" t="s">
        <v>3</v>
      </c>
      <c r="D24" s="48"/>
      <c r="E24" s="132">
        <v>-2099088</v>
      </c>
      <c r="F24" s="192">
        <v>925774</v>
      </c>
    </row>
    <row r="25" spans="2:6" x14ac:dyDescent="0.2">
      <c r="B25" s="60"/>
      <c r="C25" s="13" t="s">
        <v>250</v>
      </c>
      <c r="D25" s="48"/>
      <c r="E25" s="132">
        <v>-20314964</v>
      </c>
      <c r="F25" s="192">
        <v>-14065843</v>
      </c>
    </row>
    <row r="26" spans="2:6" x14ac:dyDescent="0.2">
      <c r="B26" s="62"/>
      <c r="C26" s="13" t="s">
        <v>251</v>
      </c>
      <c r="D26" s="48"/>
      <c r="E26" s="132">
        <v>1505381</v>
      </c>
      <c r="F26" s="192">
        <v>13465</v>
      </c>
    </row>
    <row r="27" spans="2:6" x14ac:dyDescent="0.2">
      <c r="B27" s="62"/>
      <c r="C27" s="13" t="s">
        <v>252</v>
      </c>
      <c r="D27" s="48"/>
      <c r="E27" s="132">
        <v>22115142</v>
      </c>
      <c r="F27" s="192">
        <v>19147652</v>
      </c>
    </row>
    <row r="28" spans="2:6" x14ac:dyDescent="0.2">
      <c r="B28" s="62"/>
      <c r="C28" s="13" t="s">
        <v>253</v>
      </c>
      <c r="D28" s="48"/>
      <c r="E28" s="132">
        <v>-2869434.7584999949</v>
      </c>
      <c r="F28" s="192">
        <v>1799237</v>
      </c>
    </row>
    <row r="29" spans="2:6" x14ac:dyDescent="0.2">
      <c r="B29" s="62"/>
      <c r="C29" s="13" t="s">
        <v>254</v>
      </c>
      <c r="D29" s="48"/>
      <c r="E29" s="117">
        <v>6360812</v>
      </c>
      <c r="F29" s="192">
        <v>-1135710.4484999999</v>
      </c>
    </row>
    <row r="30" spans="2:6" x14ac:dyDescent="0.2">
      <c r="B30" s="60"/>
      <c r="C30" s="12" t="s">
        <v>255</v>
      </c>
      <c r="D30" s="48"/>
      <c r="E30" s="219">
        <f>SUM(E31:E33)</f>
        <v>429235.53749999986</v>
      </c>
      <c r="F30" s="219">
        <f>SUM(F31:F33)</f>
        <v>-2530873.4476000001</v>
      </c>
    </row>
    <row r="31" spans="2:6" x14ac:dyDescent="0.2">
      <c r="B31" s="60"/>
      <c r="C31" s="13" t="s">
        <v>256</v>
      </c>
      <c r="D31" s="48"/>
      <c r="E31" s="132">
        <v>2395542</v>
      </c>
      <c r="F31" s="192">
        <v>-3271917</v>
      </c>
    </row>
    <row r="32" spans="2:6" x14ac:dyDescent="0.2">
      <c r="B32" s="60"/>
      <c r="C32" s="13" t="s">
        <v>257</v>
      </c>
      <c r="D32" s="48"/>
      <c r="E32" s="132">
        <v>-661077</v>
      </c>
      <c r="F32" s="192">
        <v>1159139</v>
      </c>
    </row>
    <row r="33" spans="2:6" x14ac:dyDescent="0.2">
      <c r="B33" s="60"/>
      <c r="C33" s="13" t="s">
        <v>258</v>
      </c>
      <c r="D33" s="48"/>
      <c r="E33" s="117">
        <v>-1305229.4625000001</v>
      </c>
      <c r="F33" s="308">
        <v>-418095.44760000001</v>
      </c>
    </row>
    <row r="34" spans="2:6" x14ac:dyDescent="0.2">
      <c r="B34" s="60"/>
      <c r="C34" s="13"/>
      <c r="D34" s="48"/>
      <c r="E34" s="132"/>
      <c r="F34" s="192"/>
    </row>
    <row r="35" spans="2:6" x14ac:dyDescent="0.2">
      <c r="B35" s="60"/>
      <c r="C35" s="12" t="s">
        <v>259</v>
      </c>
      <c r="D35" s="48"/>
      <c r="E35" s="307">
        <f>+E36+E42</f>
        <v>-23478086.6635</v>
      </c>
      <c r="F35" s="307">
        <f>+F36+F42</f>
        <v>-15329042</v>
      </c>
    </row>
    <row r="36" spans="2:6" x14ac:dyDescent="0.2">
      <c r="B36" s="60"/>
      <c r="C36" s="12" t="s">
        <v>260</v>
      </c>
      <c r="D36" s="48"/>
      <c r="E36" s="219">
        <f>SUM(E37:E41)</f>
        <v>-26335690.554299999</v>
      </c>
      <c r="F36" s="219">
        <f>SUM(F37:F41)</f>
        <v>-26949020.5</v>
      </c>
    </row>
    <row r="37" spans="2:6" x14ac:dyDescent="0.2">
      <c r="B37" s="60"/>
      <c r="C37" s="13" t="s">
        <v>261</v>
      </c>
      <c r="D37" s="48"/>
      <c r="E37" s="132">
        <v>-4453711.5543</v>
      </c>
      <c r="F37" s="132">
        <v>-285931.5</v>
      </c>
    </row>
    <row r="38" spans="2:6" x14ac:dyDescent="0.2">
      <c r="B38" s="60"/>
      <c r="C38" s="13" t="s">
        <v>262</v>
      </c>
      <c r="D38" s="48"/>
      <c r="E38" s="132">
        <v>-1199953</v>
      </c>
      <c r="F38" s="132">
        <v>0</v>
      </c>
    </row>
    <row r="39" spans="2:6" x14ac:dyDescent="0.2">
      <c r="B39" s="60"/>
      <c r="C39" s="13" t="s">
        <v>6</v>
      </c>
      <c r="D39" s="48" t="s">
        <v>263</v>
      </c>
      <c r="E39" s="132">
        <v>-20386166</v>
      </c>
      <c r="F39" s="132">
        <v>-747490</v>
      </c>
    </row>
    <row r="40" spans="2:6" x14ac:dyDescent="0.2">
      <c r="B40" s="60"/>
      <c r="C40" s="13" t="s">
        <v>7</v>
      </c>
      <c r="D40" s="48" t="s">
        <v>34</v>
      </c>
      <c r="E40" s="132">
        <v>-295860</v>
      </c>
      <c r="F40" s="132">
        <v>-23022970</v>
      </c>
    </row>
    <row r="41" spans="2:6" x14ac:dyDescent="0.2">
      <c r="B41" s="60"/>
      <c r="C41" s="13" t="s">
        <v>54</v>
      </c>
      <c r="D41" s="48" t="s">
        <v>55</v>
      </c>
      <c r="E41" s="132"/>
      <c r="F41" s="132">
        <v>-2892629</v>
      </c>
    </row>
    <row r="42" spans="2:6" x14ac:dyDescent="0.2">
      <c r="B42" s="60"/>
      <c r="C42" s="12" t="s">
        <v>264</v>
      </c>
      <c r="D42" s="48"/>
      <c r="E42" s="111">
        <f>SUM(E43:E45)</f>
        <v>2857603.8908000002</v>
      </c>
      <c r="F42" s="111">
        <f>SUM(F43:F45)</f>
        <v>11619978.5</v>
      </c>
    </row>
    <row r="43" spans="2:6" x14ac:dyDescent="0.2">
      <c r="B43" s="60"/>
      <c r="C43" s="13" t="s">
        <v>261</v>
      </c>
      <c r="D43" s="48"/>
      <c r="E43" s="117">
        <v>0</v>
      </c>
      <c r="F43" s="117">
        <v>638086.5</v>
      </c>
    </row>
    <row r="44" spans="2:6" x14ac:dyDescent="0.2">
      <c r="B44" s="60"/>
      <c r="C44" s="13" t="s">
        <v>54</v>
      </c>
      <c r="D44" s="48"/>
      <c r="E44" s="117">
        <v>2857603.8908000002</v>
      </c>
      <c r="F44" s="117">
        <v>367430</v>
      </c>
    </row>
    <row r="45" spans="2:6" x14ac:dyDescent="0.2">
      <c r="B45" s="60"/>
      <c r="C45" s="13" t="s">
        <v>9</v>
      </c>
      <c r="D45" s="48"/>
      <c r="E45" s="117">
        <v>0</v>
      </c>
      <c r="F45" s="117">
        <v>10614462</v>
      </c>
    </row>
    <row r="46" spans="2:6" x14ac:dyDescent="0.2">
      <c r="B46" s="60"/>
      <c r="C46" s="13"/>
      <c r="D46" s="48"/>
      <c r="E46" s="132"/>
      <c r="F46" s="132"/>
    </row>
    <row r="47" spans="2:6" x14ac:dyDescent="0.2">
      <c r="B47" s="60"/>
      <c r="C47" s="12" t="s">
        <v>265</v>
      </c>
      <c r="D47" s="48"/>
      <c r="E47" s="306">
        <f>+E48+E50</f>
        <v>-10258437.241500005</v>
      </c>
      <c r="F47" s="306">
        <f>+F48+F50</f>
        <v>6017088</v>
      </c>
    </row>
    <row r="48" spans="2:6" x14ac:dyDescent="0.2">
      <c r="B48" s="60"/>
      <c r="C48" s="12" t="s">
        <v>266</v>
      </c>
      <c r="D48" s="48"/>
      <c r="E48" s="111">
        <f>+E49</f>
        <v>716364</v>
      </c>
      <c r="F48" s="111">
        <f>+F49</f>
        <v>1151775</v>
      </c>
    </row>
    <row r="49" spans="2:6" x14ac:dyDescent="0.2">
      <c r="B49" s="60"/>
      <c r="C49" s="13" t="s">
        <v>267</v>
      </c>
      <c r="D49" s="48"/>
      <c r="E49" s="117">
        <v>716364</v>
      </c>
      <c r="F49" s="117">
        <v>1151775</v>
      </c>
    </row>
    <row r="50" spans="2:6" x14ac:dyDescent="0.2">
      <c r="B50" s="60"/>
      <c r="C50" s="12" t="s">
        <v>268</v>
      </c>
      <c r="D50" s="48"/>
      <c r="E50" s="111">
        <f>SUM(E52:E56)</f>
        <v>-10974801.241500005</v>
      </c>
      <c r="F50" s="111">
        <f>SUM(F52:F56)</f>
        <v>4865313</v>
      </c>
    </row>
    <row r="51" spans="2:6" x14ac:dyDescent="0.2">
      <c r="B51" s="60"/>
      <c r="C51" s="13" t="s">
        <v>269</v>
      </c>
      <c r="D51" s="48"/>
      <c r="E51" s="117"/>
      <c r="F51" s="117"/>
    </row>
    <row r="52" spans="2:6" x14ac:dyDescent="0.2">
      <c r="B52" s="60"/>
      <c r="C52" s="13" t="s">
        <v>270</v>
      </c>
      <c r="D52" s="48"/>
      <c r="E52" s="117">
        <v>22436904.5647</v>
      </c>
      <c r="F52" s="117">
        <v>37058956</v>
      </c>
    </row>
    <row r="53" spans="2:6" x14ac:dyDescent="0.2">
      <c r="B53" s="60"/>
      <c r="C53" s="13" t="s">
        <v>271</v>
      </c>
      <c r="D53" s="48"/>
      <c r="E53" s="132">
        <v>350617</v>
      </c>
      <c r="F53" s="132">
        <v>0</v>
      </c>
    </row>
    <row r="54" spans="2:6" x14ac:dyDescent="0.2">
      <c r="B54" s="60"/>
      <c r="C54" s="13" t="s">
        <v>272</v>
      </c>
      <c r="D54" s="48"/>
      <c r="E54" s="132"/>
      <c r="F54" s="132"/>
    </row>
    <row r="55" spans="2:6" x14ac:dyDescent="0.2">
      <c r="B55" s="60"/>
      <c r="C55" s="13" t="s">
        <v>270</v>
      </c>
      <c r="D55" s="48"/>
      <c r="E55" s="117">
        <v>-33762322.806200005</v>
      </c>
      <c r="F55" s="117">
        <v>-27114520</v>
      </c>
    </row>
    <row r="56" spans="2:6" x14ac:dyDescent="0.2">
      <c r="B56" s="60"/>
      <c r="C56" s="13" t="s">
        <v>271</v>
      </c>
      <c r="D56" s="309"/>
      <c r="E56" s="117">
        <v>0</v>
      </c>
      <c r="F56" s="117">
        <v>-5079123</v>
      </c>
    </row>
    <row r="57" spans="2:6" x14ac:dyDescent="0.2">
      <c r="B57" s="60"/>
      <c r="C57" s="12" t="s">
        <v>273</v>
      </c>
      <c r="D57" s="48"/>
      <c r="E57" s="218">
        <v>0</v>
      </c>
      <c r="F57" s="218">
        <v>0</v>
      </c>
    </row>
    <row r="58" spans="2:6" x14ac:dyDescent="0.2">
      <c r="B58" s="310"/>
      <c r="C58" s="12" t="s">
        <v>274</v>
      </c>
      <c r="D58" s="48"/>
      <c r="E58" s="218">
        <v>0</v>
      </c>
      <c r="F58" s="218">
        <v>0</v>
      </c>
    </row>
    <row r="59" spans="2:6" x14ac:dyDescent="0.2">
      <c r="B59" s="310"/>
      <c r="C59" s="12" t="s">
        <v>275</v>
      </c>
      <c r="D59" s="48"/>
      <c r="E59" s="311">
        <f>+E47+E35+E10</f>
        <v>-8803639.5245279744</v>
      </c>
      <c r="F59" s="311">
        <f>+F47+F35+F10</f>
        <v>16404681.1039</v>
      </c>
    </row>
    <row r="60" spans="2:6" x14ac:dyDescent="0.2">
      <c r="B60" s="310"/>
      <c r="C60" s="13"/>
      <c r="D60" s="48"/>
      <c r="E60" s="94"/>
      <c r="F60" s="94"/>
    </row>
    <row r="61" spans="2:6" x14ac:dyDescent="0.2">
      <c r="B61" s="62"/>
      <c r="C61" s="13" t="s">
        <v>276</v>
      </c>
      <c r="D61" s="48" t="s">
        <v>41</v>
      </c>
      <c r="E61" s="91">
        <f>+F62</f>
        <v>39472169</v>
      </c>
      <c r="F61" s="91">
        <v>23067488</v>
      </c>
    </row>
    <row r="62" spans="2:6" ht="13.5" thickBot="1" x14ac:dyDescent="0.25">
      <c r="B62" s="71"/>
      <c r="C62" s="183" t="s">
        <v>277</v>
      </c>
      <c r="D62" s="181" t="s">
        <v>41</v>
      </c>
      <c r="E62" s="102">
        <f>+E59+E61</f>
        <v>30668529.475472026</v>
      </c>
      <c r="F62" s="102">
        <v>39472169</v>
      </c>
    </row>
    <row r="64" spans="2:6" ht="13.9" customHeight="1" x14ac:dyDescent="0.2">
      <c r="B64" s="324" t="s">
        <v>278</v>
      </c>
      <c r="C64" s="324"/>
      <c r="D64" s="324"/>
      <c r="E64" s="324"/>
      <c r="F64" s="324"/>
    </row>
    <row r="65" spans="2:6" x14ac:dyDescent="0.2">
      <c r="B65" s="324"/>
      <c r="C65" s="324"/>
      <c r="D65" s="324"/>
      <c r="E65" s="324"/>
      <c r="F65" s="324"/>
    </row>
    <row r="66" spans="2:6" x14ac:dyDescent="0.2">
      <c r="E66" s="312"/>
      <c r="F66" s="312"/>
    </row>
  </sheetData>
  <mergeCells count="4">
    <mergeCell ref="B1:F2"/>
    <mergeCell ref="B4:F4"/>
    <mergeCell ref="B5:F5"/>
    <mergeCell ref="B64:F65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80" orientation="portrait" useFirstPageNumber="1" horizontalDpi="1200" r:id="rId1"/>
  <headerFooter alignWithMargins="0"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5:T27"/>
  <sheetViews>
    <sheetView workbookViewId="0">
      <selection activeCell="T23" sqref="T23"/>
    </sheetView>
  </sheetViews>
  <sheetFormatPr baseColWidth="10" defaultColWidth="9.140625" defaultRowHeight="12.75" x14ac:dyDescent="0.2"/>
  <cols>
    <col min="19" max="19" width="9.140625" bestFit="1" customWidth="1"/>
    <col min="20" max="20" width="9.7109375" bestFit="1" customWidth="1"/>
  </cols>
  <sheetData>
    <row r="5" spans="2:20" ht="13.5" thickBot="1" x14ac:dyDescent="0.25"/>
    <row r="6" spans="2:20" ht="13.5" thickBot="1" x14ac:dyDescent="0.25">
      <c r="B6" s="220"/>
      <c r="C6" s="330" t="s">
        <v>192</v>
      </c>
      <c r="D6" s="331"/>
      <c r="E6" s="331"/>
      <c r="F6" s="331"/>
      <c r="G6" s="331"/>
      <c r="H6" s="331"/>
      <c r="I6" s="332"/>
      <c r="L6" s="247"/>
      <c r="M6" s="333" t="s">
        <v>192</v>
      </c>
      <c r="N6" s="334"/>
      <c r="O6" s="334"/>
      <c r="P6" s="334"/>
      <c r="Q6" s="334"/>
      <c r="R6" s="335"/>
    </row>
    <row r="7" spans="2:20" ht="19.899999999999999" customHeight="1" x14ac:dyDescent="0.2">
      <c r="B7" s="221"/>
      <c r="C7" s="222"/>
      <c r="D7" s="223"/>
      <c r="E7" s="224"/>
      <c r="F7" s="224"/>
      <c r="G7" s="224" t="s">
        <v>193</v>
      </c>
      <c r="H7" s="223" t="s">
        <v>194</v>
      </c>
      <c r="I7" s="224"/>
      <c r="L7" s="336"/>
      <c r="M7" s="222" t="s">
        <v>195</v>
      </c>
      <c r="N7" s="338" t="s">
        <v>215</v>
      </c>
      <c r="O7" s="338" t="s">
        <v>216</v>
      </c>
      <c r="P7" s="340" t="s">
        <v>217</v>
      </c>
      <c r="Q7" s="338" t="s">
        <v>218</v>
      </c>
      <c r="R7" s="224" t="s">
        <v>195</v>
      </c>
    </row>
    <row r="8" spans="2:20" ht="13.5" thickBot="1" x14ac:dyDescent="0.25">
      <c r="B8" s="225"/>
      <c r="C8" s="222" t="s">
        <v>195</v>
      </c>
      <c r="D8" s="226" t="s">
        <v>196</v>
      </c>
      <c r="E8" s="222" t="s">
        <v>197</v>
      </c>
      <c r="F8" s="222"/>
      <c r="G8" s="222" t="s">
        <v>198</v>
      </c>
      <c r="H8" s="226" t="s">
        <v>199</v>
      </c>
      <c r="I8" s="222" t="s">
        <v>195</v>
      </c>
      <c r="L8" s="337"/>
      <c r="M8" s="228" t="s">
        <v>200</v>
      </c>
      <c r="N8" s="339"/>
      <c r="O8" s="339"/>
      <c r="P8" s="341"/>
      <c r="Q8" s="339"/>
      <c r="R8" s="228" t="s">
        <v>204</v>
      </c>
    </row>
    <row r="9" spans="2:20" ht="13.5" thickBot="1" x14ac:dyDescent="0.25">
      <c r="B9" s="227"/>
      <c r="C9" s="228" t="s">
        <v>200</v>
      </c>
      <c r="D9" s="229" t="s">
        <v>201</v>
      </c>
      <c r="E9" s="228" t="s">
        <v>202</v>
      </c>
      <c r="F9" s="228" t="s">
        <v>191</v>
      </c>
      <c r="G9" s="228" t="s">
        <v>203</v>
      </c>
      <c r="H9" s="229" t="s">
        <v>203</v>
      </c>
      <c r="I9" s="228" t="s">
        <v>204</v>
      </c>
      <c r="L9" s="230" t="s">
        <v>205</v>
      </c>
      <c r="M9" s="248"/>
      <c r="N9" s="249"/>
      <c r="O9" s="249"/>
      <c r="P9" s="248"/>
      <c r="Q9" s="249"/>
      <c r="R9" s="248"/>
    </row>
    <row r="10" spans="2:20" x14ac:dyDescent="0.2">
      <c r="B10" s="230" t="s">
        <v>205</v>
      </c>
      <c r="C10" s="231"/>
      <c r="D10" s="232"/>
      <c r="E10" s="231"/>
      <c r="F10" s="231"/>
      <c r="G10" s="231"/>
      <c r="H10" s="232"/>
      <c r="I10" s="231"/>
      <c r="L10" s="233" t="s">
        <v>206</v>
      </c>
      <c r="M10" s="248"/>
      <c r="N10" s="249"/>
      <c r="O10" s="250"/>
      <c r="P10" s="251"/>
      <c r="Q10" s="249"/>
      <c r="R10" s="248"/>
    </row>
    <row r="11" spans="2:20" x14ac:dyDescent="0.2">
      <c r="B11" s="233" t="s">
        <v>206</v>
      </c>
      <c r="C11" s="234"/>
      <c r="D11" s="232"/>
      <c r="E11" s="234"/>
      <c r="F11" s="234"/>
      <c r="G11" s="234"/>
      <c r="H11" s="232"/>
      <c r="I11" s="234"/>
      <c r="L11" s="230" t="s">
        <v>219</v>
      </c>
      <c r="M11" s="236">
        <v>151154319</v>
      </c>
      <c r="N11" s="237">
        <v>1653486</v>
      </c>
      <c r="O11" s="237">
        <v>-2020220</v>
      </c>
      <c r="P11" s="236">
        <v>-176523</v>
      </c>
      <c r="Q11" s="232" t="s">
        <v>143</v>
      </c>
      <c r="R11" s="236">
        <v>150611062</v>
      </c>
    </row>
    <row r="12" spans="2:20" x14ac:dyDescent="0.2">
      <c r="B12" s="230" t="s">
        <v>207</v>
      </c>
      <c r="C12" s="236">
        <v>177608774</v>
      </c>
      <c r="D12" s="237">
        <v>8576419</v>
      </c>
      <c r="E12" s="236">
        <v>-5694179</v>
      </c>
      <c r="F12" s="236">
        <v>1140765</v>
      </c>
      <c r="G12" s="231" t="s">
        <v>143</v>
      </c>
      <c r="H12" s="237">
        <v>163723</v>
      </c>
      <c r="I12" s="236">
        <v>181795502</v>
      </c>
      <c r="L12" s="230" t="s">
        <v>212</v>
      </c>
      <c r="M12" s="236">
        <v>15550777</v>
      </c>
      <c r="N12" s="237">
        <v>1239143</v>
      </c>
      <c r="O12" s="237">
        <v>-4469273</v>
      </c>
      <c r="P12" s="236">
        <v>-962810</v>
      </c>
      <c r="Q12" s="232" t="s">
        <v>143</v>
      </c>
      <c r="R12" s="236">
        <v>11357837</v>
      </c>
    </row>
    <row r="13" spans="2:20" ht="13.5" thickBot="1" x14ac:dyDescent="0.25">
      <c r="B13" s="230" t="s">
        <v>208</v>
      </c>
      <c r="C13" s="231"/>
      <c r="D13" s="232"/>
      <c r="E13" s="231"/>
      <c r="F13" s="231"/>
      <c r="G13" s="231"/>
      <c r="H13" s="232"/>
      <c r="I13" s="231"/>
      <c r="L13" s="230" t="s">
        <v>220</v>
      </c>
      <c r="M13" s="238">
        <v>1315197</v>
      </c>
      <c r="N13" s="241" t="s">
        <v>143</v>
      </c>
      <c r="O13" s="241" t="s">
        <v>143</v>
      </c>
      <c r="P13" s="238">
        <v>-1315197</v>
      </c>
      <c r="Q13" s="241" t="s">
        <v>143</v>
      </c>
      <c r="R13" s="240" t="s">
        <v>143</v>
      </c>
    </row>
    <row r="14" spans="2:20" ht="13.5" thickBot="1" x14ac:dyDescent="0.25">
      <c r="B14" s="230" t="s">
        <v>209</v>
      </c>
      <c r="C14" s="236">
        <v>189528693</v>
      </c>
      <c r="D14" s="237">
        <v>12429943</v>
      </c>
      <c r="E14" s="236">
        <v>-9963301</v>
      </c>
      <c r="F14" s="236">
        <v>2828285</v>
      </c>
      <c r="G14" s="231" t="s">
        <v>143</v>
      </c>
      <c r="H14" s="237">
        <v>1903784</v>
      </c>
      <c r="I14" s="236">
        <v>196727404</v>
      </c>
      <c r="L14" s="230"/>
      <c r="M14" s="238">
        <v>168020293</v>
      </c>
      <c r="N14" s="239">
        <v>2892629</v>
      </c>
      <c r="O14" s="239">
        <v>-6489493</v>
      </c>
      <c r="P14" s="238">
        <v>-2454530</v>
      </c>
      <c r="Q14" s="241" t="s">
        <v>143</v>
      </c>
      <c r="R14" s="238">
        <v>161968899</v>
      </c>
      <c r="T14" s="235">
        <f>+P14+P18</f>
        <v>-1828314</v>
      </c>
    </row>
    <row r="15" spans="2:20" ht="13.5" thickBot="1" x14ac:dyDescent="0.25">
      <c r="B15" s="230" t="s">
        <v>210</v>
      </c>
      <c r="C15" s="238">
        <v>998820</v>
      </c>
      <c r="D15" s="239">
        <v>2016608</v>
      </c>
      <c r="E15" s="238">
        <v>-620962</v>
      </c>
      <c r="F15" s="238">
        <v>-1514921</v>
      </c>
      <c r="G15" s="240" t="s">
        <v>143</v>
      </c>
      <c r="H15" s="241" t="s">
        <v>143</v>
      </c>
      <c r="I15" s="238">
        <v>879545</v>
      </c>
      <c r="L15" s="233" t="s">
        <v>211</v>
      </c>
      <c r="M15" s="231"/>
      <c r="N15" s="232"/>
      <c r="O15" s="232"/>
      <c r="P15" s="231"/>
      <c r="Q15" s="232"/>
      <c r="R15" s="231"/>
    </row>
    <row r="16" spans="2:20" ht="13.5" thickBot="1" x14ac:dyDescent="0.25">
      <c r="B16" s="230"/>
      <c r="C16" s="238">
        <v>368136287</v>
      </c>
      <c r="D16" s="239">
        <v>23022970</v>
      </c>
      <c r="E16" s="238">
        <v>-16278442</v>
      </c>
      <c r="F16" s="238">
        <v>2454129</v>
      </c>
      <c r="G16" s="240" t="s">
        <v>143</v>
      </c>
      <c r="H16" s="239">
        <v>2067507</v>
      </c>
      <c r="I16" s="238">
        <v>379402451</v>
      </c>
      <c r="L16" s="230" t="s">
        <v>212</v>
      </c>
      <c r="M16" s="236">
        <v>-3298755</v>
      </c>
      <c r="N16" s="237">
        <v>-239388</v>
      </c>
      <c r="O16" s="237">
        <v>1070842</v>
      </c>
      <c r="P16" s="236">
        <v>-90085</v>
      </c>
      <c r="Q16" s="232" t="s">
        <v>143</v>
      </c>
      <c r="R16" s="236">
        <v>-2557386</v>
      </c>
    </row>
    <row r="17" spans="2:19" ht="13.5" thickBot="1" x14ac:dyDescent="0.25">
      <c r="B17" s="233" t="s">
        <v>211</v>
      </c>
      <c r="C17" s="231"/>
      <c r="D17" s="232"/>
      <c r="E17" s="231"/>
      <c r="F17" s="231"/>
      <c r="G17" s="231"/>
      <c r="H17" s="232"/>
      <c r="I17" s="231"/>
      <c r="L17" s="230" t="s">
        <v>220</v>
      </c>
      <c r="M17" s="238">
        <v>-716301</v>
      </c>
      <c r="N17" s="239">
        <v>-1543</v>
      </c>
      <c r="O17" s="239">
        <v>1543</v>
      </c>
      <c r="P17" s="238">
        <v>716301</v>
      </c>
      <c r="Q17" s="241" t="s">
        <v>143</v>
      </c>
      <c r="R17" s="240" t="s">
        <v>143</v>
      </c>
    </row>
    <row r="18" spans="2:19" ht="13.5" thickBot="1" x14ac:dyDescent="0.25">
      <c r="B18" s="230" t="s">
        <v>212</v>
      </c>
      <c r="C18" s="236">
        <v>-49062081</v>
      </c>
      <c r="D18" s="237">
        <v>-2084116</v>
      </c>
      <c r="E18" s="236">
        <v>1107455</v>
      </c>
      <c r="F18" s="236">
        <v>90085</v>
      </c>
      <c r="G18" s="231" t="s">
        <v>143</v>
      </c>
      <c r="H18" s="237">
        <v>-13719</v>
      </c>
      <c r="I18" s="236">
        <v>-49962376</v>
      </c>
      <c r="L18" s="230"/>
      <c r="M18" s="238">
        <v>-4015056</v>
      </c>
      <c r="N18" s="239">
        <v>-240931</v>
      </c>
      <c r="O18" s="239">
        <v>1072385</v>
      </c>
      <c r="P18" s="238">
        <v>626216</v>
      </c>
      <c r="Q18" s="241" t="s">
        <v>143</v>
      </c>
      <c r="R18" s="238">
        <v>-2557386</v>
      </c>
    </row>
    <row r="19" spans="2:19" x14ac:dyDescent="0.2">
      <c r="B19" s="230" t="s">
        <v>208</v>
      </c>
      <c r="C19" s="231"/>
      <c r="D19" s="232"/>
      <c r="E19" s="231"/>
      <c r="F19" s="231"/>
      <c r="G19" s="231"/>
      <c r="H19" s="232"/>
      <c r="I19" s="231"/>
      <c r="L19" s="233" t="s">
        <v>221</v>
      </c>
      <c r="M19" s="231"/>
      <c r="N19" s="232"/>
      <c r="O19" s="232"/>
      <c r="P19" s="231"/>
      <c r="Q19" s="232"/>
      <c r="R19" s="231"/>
    </row>
    <row r="20" spans="2:19" ht="13.5" thickBot="1" x14ac:dyDescent="0.25">
      <c r="B20" s="230" t="s">
        <v>209</v>
      </c>
      <c r="C20" s="238">
        <v>-131857436</v>
      </c>
      <c r="D20" s="239">
        <v>-11951254</v>
      </c>
      <c r="E20" s="238">
        <v>5736853</v>
      </c>
      <c r="F20" s="238">
        <v>-716301</v>
      </c>
      <c r="G20" s="240" t="s">
        <v>143</v>
      </c>
      <c r="H20" s="239">
        <v>-766202</v>
      </c>
      <c r="I20" s="238">
        <v>-139554340</v>
      </c>
      <c r="L20" s="230" t="s">
        <v>219</v>
      </c>
      <c r="M20" s="236">
        <v>-99131159</v>
      </c>
      <c r="N20" s="237">
        <v>-201951</v>
      </c>
      <c r="O20" s="237">
        <v>3570695</v>
      </c>
      <c r="P20" s="231" t="s">
        <v>143</v>
      </c>
      <c r="Q20" s="232" t="s">
        <v>143</v>
      </c>
      <c r="R20" s="236">
        <v>-95762415</v>
      </c>
    </row>
    <row r="21" spans="2:19" ht="13.5" thickBot="1" x14ac:dyDescent="0.25">
      <c r="B21" s="230"/>
      <c r="C21" s="238">
        <v>-180919517</v>
      </c>
      <c r="D21" s="239">
        <v>-14035370</v>
      </c>
      <c r="E21" s="238">
        <v>6833695</v>
      </c>
      <c r="F21" s="238">
        <v>-626216</v>
      </c>
      <c r="G21" s="240" t="s">
        <v>143</v>
      </c>
      <c r="H21" s="239">
        <v>-779921</v>
      </c>
      <c r="I21" s="238">
        <v>-189516716</v>
      </c>
      <c r="L21" s="230" t="s">
        <v>212</v>
      </c>
      <c r="M21" s="238">
        <v>-2596392</v>
      </c>
      <c r="N21" s="241" t="s">
        <v>143</v>
      </c>
      <c r="O21" s="239">
        <v>1953651</v>
      </c>
      <c r="P21" s="240" t="s">
        <v>143</v>
      </c>
      <c r="Q21" s="241" t="s">
        <v>143</v>
      </c>
      <c r="R21" s="238">
        <v>-642741</v>
      </c>
    </row>
    <row r="22" spans="2:19" ht="13.5" thickBot="1" x14ac:dyDescent="0.25">
      <c r="B22" s="233" t="s">
        <v>213</v>
      </c>
      <c r="C22" s="231"/>
      <c r="D22" s="232"/>
      <c r="E22" s="231"/>
      <c r="F22" s="231"/>
      <c r="G22" s="231"/>
      <c r="H22" s="232"/>
      <c r="I22" s="231"/>
      <c r="L22" s="252"/>
      <c r="M22" s="238">
        <v>-101727551</v>
      </c>
      <c r="N22" s="239">
        <v>-201951</v>
      </c>
      <c r="O22" s="239">
        <v>5524346</v>
      </c>
      <c r="P22" s="240" t="s">
        <v>143</v>
      </c>
      <c r="Q22" s="241" t="s">
        <v>143</v>
      </c>
      <c r="R22" s="238">
        <v>-96405156</v>
      </c>
      <c r="S22" s="235">
        <f>+R22-M22</f>
        <v>5322395</v>
      </c>
    </row>
    <row r="23" spans="2:19" ht="13.5" thickBot="1" x14ac:dyDescent="0.25">
      <c r="B23" s="230" t="s">
        <v>212</v>
      </c>
      <c r="C23" s="236">
        <v>-4995586</v>
      </c>
      <c r="D23" s="237">
        <v>-1496118</v>
      </c>
      <c r="E23" s="236">
        <v>2123913</v>
      </c>
      <c r="F23" s="236">
        <v>-2624500</v>
      </c>
      <c r="G23" s="231" t="s">
        <v>143</v>
      </c>
      <c r="H23" s="232" t="s">
        <v>143</v>
      </c>
      <c r="I23" s="236">
        <v>-6992291</v>
      </c>
      <c r="L23" s="253" t="s">
        <v>214</v>
      </c>
      <c r="M23" s="243">
        <v>62277686</v>
      </c>
      <c r="N23" s="244"/>
      <c r="O23" s="244"/>
      <c r="P23" s="245"/>
      <c r="Q23" s="246"/>
      <c r="R23" s="243">
        <v>63006357</v>
      </c>
    </row>
    <row r="24" spans="2:19" x14ac:dyDescent="0.2">
      <c r="B24" s="230" t="s">
        <v>208</v>
      </c>
      <c r="C24" s="231"/>
      <c r="D24" s="232"/>
      <c r="E24" s="231"/>
      <c r="F24" s="231"/>
      <c r="G24" s="231"/>
      <c r="H24" s="232"/>
      <c r="I24" s="231"/>
    </row>
    <row r="25" spans="2:19" ht="13.5" thickBot="1" x14ac:dyDescent="0.25">
      <c r="B25" s="230" t="s">
        <v>209</v>
      </c>
      <c r="C25" s="238">
        <v>-5889318</v>
      </c>
      <c r="D25" s="239">
        <v>-239822</v>
      </c>
      <c r="E25" s="238">
        <v>3077446</v>
      </c>
      <c r="F25" s="240" t="s">
        <v>143</v>
      </c>
      <c r="G25" s="240" t="s">
        <v>143</v>
      </c>
      <c r="H25" s="241" t="s">
        <v>143</v>
      </c>
      <c r="I25" s="238">
        <v>-3051694</v>
      </c>
    </row>
    <row r="26" spans="2:19" ht="13.5" thickBot="1" x14ac:dyDescent="0.25">
      <c r="B26" s="230"/>
      <c r="C26" s="238">
        <v>-10884904</v>
      </c>
      <c r="D26" s="239">
        <v>-1735940</v>
      </c>
      <c r="E26" s="238">
        <v>5201359</v>
      </c>
      <c r="F26" s="238">
        <v>-2624500</v>
      </c>
      <c r="G26" s="240" t="s">
        <v>143</v>
      </c>
      <c r="H26" s="241" t="s">
        <v>143</v>
      </c>
      <c r="I26" s="238">
        <v>-10043985</v>
      </c>
      <c r="J26" s="235">
        <f>+I26-C26</f>
        <v>840919</v>
      </c>
    </row>
    <row r="27" spans="2:19" ht="13.5" thickBot="1" x14ac:dyDescent="0.25">
      <c r="B27" s="242" t="s">
        <v>214</v>
      </c>
      <c r="C27" s="243">
        <v>176331866</v>
      </c>
      <c r="D27" s="244"/>
      <c r="E27" s="245"/>
      <c r="F27" s="245"/>
      <c r="G27" s="245"/>
      <c r="H27" s="246"/>
      <c r="I27" s="243">
        <v>179841750</v>
      </c>
    </row>
  </sheetData>
  <mergeCells count="7">
    <mergeCell ref="C6:I6"/>
    <mergeCell ref="M6:R6"/>
    <mergeCell ref="L7:L8"/>
    <mergeCell ref="N7:N8"/>
    <mergeCell ref="O7:O8"/>
    <mergeCell ref="P7:P8"/>
    <mergeCell ref="Q7:Q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 { F 7 5 9 7 B 4 2 - 5 6 E A - 4 F 2 C - B 2 D 5 - 1 D 3 5 E 5 1 A 2 E 2 5 } < / V a l u e >  
         < / P a r t I t e m >  
     < / P a r t s >  
 < / P a r t M a p > 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<?xml version="1.0" encoding="utf-8"?>
<DAEMSEngagementItemInfo xmlns="http://schemas.microsoft.com/DAEMSEngagementItemInfoXML">
  <EngagementID>22102</EngagementID>
  <LogicalEMSServerID>8046625255170022453</LogicalEMSServerID>
  <WorkingPaperID>2109931873500000697</WorkingPaperID>
</DAEMSEngagementItemInfo>
</file>

<file path=customXml/itemProps1.xml><?xml version="1.0" encoding="utf-8"?>
<ds:datastoreItem xmlns:ds="http://schemas.openxmlformats.org/officeDocument/2006/customXml" ds:itemID="{7EEE2307-34F8-4484-9F97-C845E21F433B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F7597B42-56EA-4F2C-B2D5-1D35E51A2E25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1455D716-007A-4038-9EC2-93D5723AB355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Balance </vt:lpstr>
      <vt:lpstr>P&amp;L</vt:lpstr>
      <vt:lpstr>SORIE</vt:lpstr>
      <vt:lpstr>ECPN</vt:lpstr>
      <vt:lpstr>EFE</vt:lpstr>
      <vt:lpstr>Sheet4</vt:lpstr>
      <vt:lpstr>'Balance '!Área_de_impresión</vt:lpstr>
      <vt:lpstr>ECPN!Área_de_impresión</vt:lpstr>
      <vt:lpstr>EFE!Área_de_impresión</vt:lpstr>
      <vt:lpstr>'P&amp;L'!Área_de_impresión</vt:lpstr>
      <vt:lpstr>SORIE!Área_de_impresión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Abalo, Sofia (ES - Madrid)</dc:creator>
  <cp:lastModifiedBy>ONCE</cp:lastModifiedBy>
  <cp:lastPrinted>2018-05-10T13:35:08Z</cp:lastPrinted>
  <dcterms:created xsi:type="dcterms:W3CDTF">2008-04-02T06:33:37Z</dcterms:created>
  <dcterms:modified xsi:type="dcterms:W3CDTF">2018-05-21T17:33:14Z</dcterms:modified>
</cp:coreProperties>
</file>