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ire.lacarsaldias\Documents\Clientes\CLIENTES 2016\Grupo Ilunion\CCAA individuales\"/>
    </mc:Choice>
  </mc:AlternateContent>
  <bookViews>
    <workbookView xWindow="0" yWindow="0" windowWidth="16488" windowHeight="7752" activeTab="3"/>
  </bookViews>
  <sheets>
    <sheet name="BS Grupo ILunion Ind" sheetId="1" r:id="rId1"/>
    <sheet name=" PL Individual" sheetId="2" r:id="rId2"/>
    <sheet name="SORIE y Patrimonio" sheetId="3" r:id="rId3"/>
    <sheet name="Estado de flujos" sheetId="4" r:id="rId4"/>
  </sheets>
  <externalReferences>
    <externalReference r:id="rId5"/>
  </externalReferences>
  <definedNames>
    <definedName name="AS2DocOpenMode" localSheetId="2" hidden="1">"AS2DocumentBrowse"</definedName>
    <definedName name="AS2DocOpenMode" hidden="1">"AS2DocumentEdit"</definedName>
    <definedName name="base" localSheetId="1" hidden="1">{#N/A,#N/A,FALSE,"Aging Summary";#N/A,#N/A,FALSE,"Ratio Analysis";#N/A,#N/A,FALSE,"Test 120 Day Accts";#N/A,#N/A,FALSE,"Tickmarks"}</definedName>
    <definedName name="base" localSheetId="3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_xlnm.Print_Area" localSheetId="1">' PL Individual'!$A$1:$E$50</definedName>
    <definedName name="_xlnm.Print_Area" localSheetId="0">'BS Grupo ILunion Ind'!$A$1:$J$52</definedName>
    <definedName name="_xlnm.Print_Area" localSheetId="3">'Estado de flujos'!$A$1:$E$58</definedName>
    <definedName name="_xlnm.Print_Area" localSheetId="2">'SORIE y Patrimonio'!$A$1:$K$38</definedName>
    <definedName name="_xlnm.Print_Titles" localSheetId="1">#REF!</definedName>
    <definedName name="_xlnm.Print_Titles" localSheetId="3">#REF!</definedName>
    <definedName name="_xlnm.Print_Titles" localSheetId="2">#REF!</definedName>
    <definedName name="_xlnm.Print_Titles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E11" i="4" l="1"/>
  <c r="D11" i="4"/>
  <c r="E21" i="4"/>
  <c r="D21" i="4"/>
  <c r="E26" i="4"/>
  <c r="D26" i="4"/>
  <c r="E33" i="4"/>
  <c r="D33" i="4"/>
  <c r="E40" i="4"/>
  <c r="D40" i="4"/>
  <c r="E45" i="4"/>
  <c r="E44" i="4" s="1"/>
  <c r="D45" i="4"/>
  <c r="D32" i="4" l="1"/>
  <c r="D44" i="4"/>
  <c r="D53" i="4" s="1"/>
  <c r="E32" i="4"/>
  <c r="E53" i="4" s="1"/>
  <c r="K33" i="3"/>
  <c r="J33" i="3"/>
  <c r="I16" i="3"/>
  <c r="J12" i="3"/>
  <c r="I12" i="3"/>
  <c r="J35" i="3" l="1"/>
  <c r="K32" i="3"/>
  <c r="I32" i="3"/>
  <c r="I34" i="3" s="1"/>
  <c r="H32" i="3"/>
  <c r="H35" i="3" s="1"/>
  <c r="H40" i="3" s="1"/>
  <c r="G32" i="3"/>
  <c r="F32" i="3"/>
  <c r="F35" i="3" s="1"/>
  <c r="F40" i="3" s="1"/>
  <c r="G34" i="3" l="1"/>
  <c r="K34" i="3" s="1"/>
  <c r="K35" i="3" s="1"/>
  <c r="K40" i="3" s="1"/>
  <c r="I35" i="3"/>
  <c r="I40" i="3" s="1"/>
  <c r="G35" i="3" l="1"/>
  <c r="G40" i="3" s="1"/>
  <c r="D35" i="1" l="1"/>
  <c r="D33" i="1"/>
  <c r="D41" i="2" l="1"/>
  <c r="C41" i="2"/>
  <c r="D39" i="2"/>
  <c r="C39" i="2"/>
  <c r="D36" i="2"/>
  <c r="C36" i="2"/>
  <c r="D31" i="2"/>
  <c r="C31" i="2"/>
  <c r="D25" i="2"/>
  <c r="C25" i="2"/>
  <c r="C24" i="2"/>
  <c r="D20" i="2"/>
  <c r="C20" i="2"/>
  <c r="D17" i="2"/>
  <c r="C17" i="2"/>
  <c r="D14" i="2"/>
  <c r="C14" i="2"/>
  <c r="D11" i="2"/>
  <c r="C11" i="2"/>
  <c r="E46" i="1"/>
  <c r="D46" i="1"/>
  <c r="J42" i="1"/>
  <c r="I42" i="1"/>
  <c r="E41" i="1"/>
  <c r="D41" i="1"/>
  <c r="E40" i="1"/>
  <c r="E39" i="1" s="1"/>
  <c r="D39" i="1"/>
  <c r="J38" i="1"/>
  <c r="I38" i="1"/>
  <c r="E32" i="1"/>
  <c r="D32" i="1"/>
  <c r="J27" i="1"/>
  <c r="E26" i="1"/>
  <c r="J24" i="1"/>
  <c r="I24" i="1"/>
  <c r="J22" i="1"/>
  <c r="I22" i="1"/>
  <c r="I21" i="1" s="1"/>
  <c r="E22" i="1"/>
  <c r="D22" i="1"/>
  <c r="E19" i="1"/>
  <c r="D19" i="1"/>
  <c r="J18" i="1"/>
  <c r="I18" i="1"/>
  <c r="E15" i="1"/>
  <c r="D15" i="1"/>
  <c r="J14" i="1"/>
  <c r="I14" i="1"/>
  <c r="E13" i="1"/>
  <c r="D13" i="1"/>
  <c r="J11" i="1"/>
  <c r="J10" i="1" s="1"/>
  <c r="J9" i="1" s="1"/>
  <c r="I11" i="1"/>
  <c r="I10" i="1" s="1"/>
  <c r="I9" i="1" s="1"/>
  <c r="E10" i="1"/>
  <c r="D10" i="1"/>
  <c r="D9" i="1" s="1"/>
  <c r="J36" i="1" l="1"/>
  <c r="J49" i="1" s="1"/>
  <c r="E9" i="1"/>
  <c r="D29" i="2"/>
  <c r="C29" i="2"/>
  <c r="C44" i="2"/>
  <c r="C45" i="2" s="1"/>
  <c r="C47" i="2" s="1"/>
  <c r="I36" i="1"/>
  <c r="I49" i="1" s="1"/>
  <c r="D44" i="2"/>
  <c r="D30" i="1"/>
  <c r="D49" i="1" s="1"/>
  <c r="E30" i="1"/>
  <c r="J21" i="1"/>
  <c r="D45" i="2"/>
  <c r="D47" i="2" s="1"/>
  <c r="E49" i="1" l="1"/>
</calcChain>
</file>

<file path=xl/comments1.xml><?xml version="1.0" encoding="utf-8"?>
<comments xmlns="http://schemas.openxmlformats.org/spreadsheetml/2006/main">
  <authors>
    <author>Leire Lacar Saldias</author>
    <author>Arantxa Arrieta Megias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</rPr>
          <t>Leire Lacar Saldias:</t>
        </r>
        <r>
          <rPr>
            <sz val="9"/>
            <color indexed="81"/>
            <rFont val="Tahoma"/>
            <family val="2"/>
          </rPr>
          <t xml:space="preserve">
dividendos, otros ingressos financieros  e ingresos financieros de PL
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Leire Lacar Saldias:</t>
        </r>
        <r>
          <rPr>
            <sz val="9"/>
            <color indexed="81"/>
            <rFont val="Tahoma"/>
            <family val="2"/>
          </rPr>
          <t xml:space="preserve">
intereses+otros ingresos financieros</t>
        </r>
      </text>
    </comment>
    <comment ref="D50" authorId="1" shapeId="0">
      <text>
        <r>
          <rPr>
            <b/>
            <sz val="9"/>
            <color indexed="81"/>
            <rFont val="Tahoma"/>
            <family val="2"/>
          </rPr>
          <t>Arantxa Arrieta Megias:</t>
        </r>
        <r>
          <rPr>
            <sz val="9"/>
            <color indexed="81"/>
            <rFont val="Tahoma"/>
            <family val="2"/>
          </rPr>
          <t xml:space="preserve">
Leire he calculado  la amortización de todos los prestamos con entidades de crédito del jercicio 2016.Ver q.01.03
</t>
        </r>
      </text>
    </comment>
  </commentList>
</comments>
</file>

<file path=xl/sharedStrings.xml><?xml version="1.0" encoding="utf-8"?>
<sst xmlns="http://schemas.openxmlformats.org/spreadsheetml/2006/main" count="280" uniqueCount="213">
  <si>
    <t>GRUPO ILUNION, S.L.</t>
  </si>
  <si>
    <t>BALANCE AL 31 DE DICIEMBRE DE 2016</t>
  </si>
  <si>
    <t>(Euros)</t>
  </si>
  <si>
    <t xml:space="preserve">Notas de la </t>
  </si>
  <si>
    <t>31-12-2016</t>
  </si>
  <si>
    <t>31-12-2015</t>
  </si>
  <si>
    <t>Notas de la</t>
  </si>
  <si>
    <t>ACTIVO</t>
  </si>
  <si>
    <t>Memoria</t>
  </si>
  <si>
    <t>PATRIMONIO NETO Y PASIVO</t>
  </si>
  <si>
    <t>ACTIVO NO CORRIENTE:</t>
  </si>
  <si>
    <t>PATRIMONIO NETO:</t>
  </si>
  <si>
    <t>Inmovilizado intangible-</t>
  </si>
  <si>
    <t>Nota 6</t>
  </si>
  <si>
    <t>FONDOS PROPIOS:</t>
  </si>
  <si>
    <t>Nota 13</t>
  </si>
  <si>
    <t>Patentes, licencias, marcas y similares</t>
  </si>
  <si>
    <t>Capital-</t>
  </si>
  <si>
    <t>Aplicaciones informáticas</t>
  </si>
  <si>
    <t>Capital escriturado</t>
  </si>
  <si>
    <t>Inmovilizado material-</t>
  </si>
  <si>
    <t>Nota 7</t>
  </si>
  <si>
    <t>Prima de asunción</t>
  </si>
  <si>
    <t>Instalaciones técnicas y otro inmovilizado material</t>
  </si>
  <si>
    <t>Reservas-</t>
  </si>
  <si>
    <t>Inversiones inmobiliarias-</t>
  </si>
  <si>
    <t>Nota 8</t>
  </si>
  <si>
    <t>Otras reservas</t>
  </si>
  <si>
    <t>Terrenos</t>
  </si>
  <si>
    <t>Resultado del ejercicio</t>
  </si>
  <si>
    <t>Nota 3</t>
  </si>
  <si>
    <t>Construcciones</t>
  </si>
  <si>
    <t>Ajustes por cambios de valor</t>
  </si>
  <si>
    <t>Nota 11.2</t>
  </si>
  <si>
    <t>Inversiones en empresas del Grupo y vinculadas a largo plazo-</t>
  </si>
  <si>
    <t>Nota 10.1</t>
  </si>
  <si>
    <t xml:space="preserve">Activos financieros disponibles para la venta. </t>
  </si>
  <si>
    <t>Instrumentos de patrimonio</t>
  </si>
  <si>
    <t>Créditos a empresas</t>
  </si>
  <si>
    <t>Nota 18</t>
  </si>
  <si>
    <t>PASIVO NO CORRIENTE:</t>
  </si>
  <si>
    <t>Inversiones financieras a largo plazo-</t>
  </si>
  <si>
    <t>Nota 11.1</t>
  </si>
  <si>
    <t>Provisiones a largo plazo-</t>
  </si>
  <si>
    <t>Nota 14</t>
  </si>
  <si>
    <t>Otras provisiones</t>
  </si>
  <si>
    <t>Créditos a terceros</t>
  </si>
  <si>
    <t>Deudas a largo plazo-</t>
  </si>
  <si>
    <t>Nota 15</t>
  </si>
  <si>
    <t>Otros activos financieros</t>
  </si>
  <si>
    <t>Deudas con entidades de crédito</t>
  </si>
  <si>
    <t>Activos por impuesto diferido</t>
  </si>
  <si>
    <t>Nota 16</t>
  </si>
  <si>
    <t>Otros pasivos financieros</t>
  </si>
  <si>
    <t>Deudas con empresas del Grupo y vinculadas a largo plazo</t>
  </si>
  <si>
    <t>Pasivos por impuesto diferido</t>
  </si>
  <si>
    <t>ACTIVO CORRIENTE:</t>
  </si>
  <si>
    <t>Deudores comerciales y otras cuentas a cobrar-</t>
  </si>
  <si>
    <t>Clientes por ventas y prestaciones de servicios</t>
  </si>
  <si>
    <t>Clientes, empresas del Grupo y asociadas</t>
  </si>
  <si>
    <t>Deudores varios</t>
  </si>
  <si>
    <t>Personal</t>
  </si>
  <si>
    <t>PASIVO CORRIENTE:</t>
  </si>
  <si>
    <t>Activos por impuesto corriente</t>
  </si>
  <si>
    <t>Provisiones a corto plazo</t>
  </si>
  <si>
    <t>Nota 4.14</t>
  </si>
  <si>
    <t>Otros créditos con las Administraciones Públicas</t>
  </si>
  <si>
    <t>Deudas a corto plazo-</t>
  </si>
  <si>
    <t>Inversiones en empresas del Grupo y vinculadas a corto plazo-</t>
  </si>
  <si>
    <t>Nota 10.2</t>
  </si>
  <si>
    <t>Inversiones financieras a corto plazo-</t>
  </si>
  <si>
    <t>Deudas con empresas del Grupo y vinculadas a corto plazo</t>
  </si>
  <si>
    <t>Acreedores comerciales y otras cuentas a pagar-</t>
  </si>
  <si>
    <t>Proveedores</t>
  </si>
  <si>
    <t>Proveedores y acreedores, empresas del Grupo y asociadas</t>
  </si>
  <si>
    <t>Periodificaciones a corto plazo</t>
  </si>
  <si>
    <t>Acreedores varios</t>
  </si>
  <si>
    <t>Efectivo y otros activos líquidos equivalentes-</t>
  </si>
  <si>
    <t>Nota 12</t>
  </si>
  <si>
    <t>Personal (remuneraciones pendientes de pago)</t>
  </si>
  <si>
    <t>Tesorería</t>
  </si>
  <si>
    <t>Otras deudas con las Administraciones Públicas</t>
  </si>
  <si>
    <t>Otros activos líquidos equivalentes</t>
  </si>
  <si>
    <t>TOTAL ACTIVO</t>
  </si>
  <si>
    <t>TOTAL PATRIMONIO NETO Y PASIVO</t>
  </si>
  <si>
    <t>Las Notas 1 a 20 descritas en la Memoria adjunta forman parte integrante del balance al 31 de diciembre de 2016</t>
  </si>
  <si>
    <t>CUENTA DE PÉRDIDAS Y GANANCIAS DEL EJERCICIO 2016</t>
  </si>
  <si>
    <t>Ejercicio</t>
  </si>
  <si>
    <t>OPERACIONES CONTINUADAS:</t>
  </si>
  <si>
    <t>Importe neto de la cifra de negocios-</t>
  </si>
  <si>
    <t>Nota 17.1</t>
  </si>
  <si>
    <t>Prestaciones de servicios</t>
  </si>
  <si>
    <t>Ingresos financieros de empresas del Grupo y asociadas</t>
  </si>
  <si>
    <t>Otros ingresos de explotación-</t>
  </si>
  <si>
    <t>Nota 17.2</t>
  </si>
  <si>
    <t>Ingresos accesorios y otros de gestión corriente</t>
  </si>
  <si>
    <t>Subvenciones de explotación incorporadas al resultado del ejercicio</t>
  </si>
  <si>
    <t>Gastos de personal-</t>
  </si>
  <si>
    <t>Nota 17.3</t>
  </si>
  <si>
    <t>Sueldos, salarios y asimilados</t>
  </si>
  <si>
    <t>Cargas sociales</t>
  </si>
  <si>
    <t>Otros gastos de explotación-</t>
  </si>
  <si>
    <t>Servicios exteriores</t>
  </si>
  <si>
    <t>Nota 17.4</t>
  </si>
  <si>
    <t>Tributos</t>
  </si>
  <si>
    <t>Amortización del inmovilizado</t>
  </si>
  <si>
    <t>Notas 6, 7 y 8</t>
  </si>
  <si>
    <t>Excesos de provisiones</t>
  </si>
  <si>
    <t>Deterioro y resultado por enajenaciones del inmovilizado-</t>
  </si>
  <si>
    <t>Deterioros y pérdidas</t>
  </si>
  <si>
    <t>Resultados por enajenaciones y otras</t>
  </si>
  <si>
    <t>Otros resultados</t>
  </si>
  <si>
    <t>RESULTADO DE EXPLOTACIÓN</t>
  </si>
  <si>
    <t>Ingresos financieros-</t>
  </si>
  <si>
    <t>Nota 17.5</t>
  </si>
  <si>
    <t>De participaciones en instrumentos de patrimonio-</t>
  </si>
  <si>
    <t xml:space="preserve">  En terceros</t>
  </si>
  <si>
    <t>De valores negociables y otros instrumentos financieros-</t>
  </si>
  <si>
    <t xml:space="preserve">  De terceros</t>
  </si>
  <si>
    <t>Gastos financieros-</t>
  </si>
  <si>
    <t>Nota 17.6</t>
  </si>
  <si>
    <t>Por deudas con empresas del Grupo y asociadas</t>
  </si>
  <si>
    <t>Por deudas con terceros</t>
  </si>
  <si>
    <t>Variación del valor razonable en instrumentos financieros-</t>
  </si>
  <si>
    <t>Cartera de negociación y otros</t>
  </si>
  <si>
    <t>Deterioro y resultado por enajenaciones de instrumentos financieros-</t>
  </si>
  <si>
    <t>Notas 10 y 11</t>
  </si>
  <si>
    <t>Resultados por enajenaciones y otros</t>
  </si>
  <si>
    <t>Notas 10.1 y 11.1</t>
  </si>
  <si>
    <t>RESULTADO FINANCIERO</t>
  </si>
  <si>
    <t>RESULTADO ANTES DE IMPUESTOS</t>
  </si>
  <si>
    <t>Impuesto sobre beneficios</t>
  </si>
  <si>
    <t>RESULTADO DEL EJERCICIO</t>
  </si>
  <si>
    <t>Las Notas 1 a 20 descritas en la Memoria adjunta forman parte integrante 
de la cuenta de pérdidas y ganancias del ejercicio 2016</t>
  </si>
  <si>
    <t xml:space="preserve">                                                        de la cuenta de pérdidas y ganancias del ejercicio 2016</t>
  </si>
  <si>
    <t>ESTADO DE CAMBIOS EN EL PATRIMONIO NETO DEL EJERCICIO 2016</t>
  </si>
  <si>
    <t>A) ESTADO DE INGRESOS Y GASTOS RECONOCIDOS</t>
  </si>
  <si>
    <t xml:space="preserve">Ejercicio </t>
  </si>
  <si>
    <t>RESULTADO DE LA CUENTA DE PÉRDIDAS Y GANANCIAS</t>
  </si>
  <si>
    <t>TOTAL INGRESOS Y GASTOS IMPUTADOS DIRECTAMENTE EN EL PATRIMONIO NETO</t>
  </si>
  <si>
    <t>TOTAL TRANSFERENCIAS A LA CUENTA DE PÉRDIDAS Y GANANCIAS</t>
  </si>
  <si>
    <t>TOTAL INGRESOS Y GASTOS RECONOCIDOS</t>
  </si>
  <si>
    <t>Las Notas 1 a 20 de la Memoria adjunta forman parte integrante del
estado de ingresos y gastos reconocidos correspondiente al ejercicio 2016</t>
  </si>
  <si>
    <t>B) ESTADO TOTAL DE CAMBIOS EN EL PATRIMONIO NETO</t>
  </si>
  <si>
    <t>Resultado</t>
  </si>
  <si>
    <t>Ajustes por</t>
  </si>
  <si>
    <t>Total</t>
  </si>
  <si>
    <t>Capital</t>
  </si>
  <si>
    <t>Prima de</t>
  </si>
  <si>
    <t xml:space="preserve">del </t>
  </si>
  <si>
    <t>cambios de</t>
  </si>
  <si>
    <t>Patrimonio</t>
  </si>
  <si>
    <t>escriturado</t>
  </si>
  <si>
    <t>asunción</t>
  </si>
  <si>
    <t>Reservas</t>
  </si>
  <si>
    <t>ejercicio</t>
  </si>
  <si>
    <t>valor</t>
  </si>
  <si>
    <t>Neto</t>
  </si>
  <si>
    <t>SALDO AL 31 DE DICIEMBRE DE 2014</t>
  </si>
  <si>
    <t>Total ingresos y gastos reconocidos</t>
  </si>
  <si>
    <t>Operaciones con el Accionista:</t>
  </si>
  <si>
    <t xml:space="preserve">  Aumentos de capital</t>
  </si>
  <si>
    <t>Nota 13.1</t>
  </si>
  <si>
    <t>Otras variaciones del patrimonio neto</t>
  </si>
  <si>
    <t>SALDO AL 31 DE DICIEMBRE DE 2015</t>
  </si>
  <si>
    <t>SALDO AL 31 DE DICIEMBRE DE 2016</t>
  </si>
  <si>
    <t>Las Notas 1 a 20 de la Memoria adjunta forman parte integrante del estado total de 
cambios en el patrimonio neto correspondiente al ejercicio 2016</t>
  </si>
  <si>
    <t>Check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</si>
  <si>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</si>
  <si>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</si>
  <si>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</si>
  <si>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</si>
  <si>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</si>
  <si>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Resultados por bajas y enajenaciones del inmovilzado</t>
  </si>
  <si>
    <t>Resultados por bajas y enajenaciones de instrumentos financieros</t>
  </si>
  <si>
    <t>Nota 10</t>
  </si>
  <si>
    <t>Ingresos financieros</t>
  </si>
  <si>
    <t>Gastos financieros</t>
  </si>
  <si>
    <t>Otros ingresos y gastos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</si>
  <si>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</si>
  <si>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</si>
  <si>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</si>
  <si>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</si>
  <si>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</si>
  <si>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</si>
  <si>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Pago de intereses</t>
  </si>
  <si>
    <t>Cobros de dividendos</t>
  </si>
  <si>
    <t>Cobros de intereses</t>
  </si>
  <si>
    <t xml:space="preserve">Cobros (pagos) por impuesto sobre beneficios </t>
  </si>
  <si>
    <t>FLUJOS DE EFECTIVO DE LAS ACTIVIDADES DE INVERSIÓN:</t>
  </si>
  <si>
    <t>Pagos por inversiones-</t>
  </si>
  <si>
    <t>Empresas del Grupo y asociadas</t>
  </si>
  <si>
    <t>Efectivo procedente de combinaciones de negocios</t>
  </si>
  <si>
    <t>Nota 5</t>
  </si>
  <si>
    <t>Inmovilizado intangible</t>
  </si>
  <si>
    <t>Inmovilizado material</t>
  </si>
  <si>
    <t>Inversiones inmobiliarias</t>
  </si>
  <si>
    <t>Cobros por desinversiones-</t>
  </si>
  <si>
    <t>FLUJOS DE EFECTIVO DE LAS ACTIVIDADES DE FINANCIACIÓN:</t>
  </si>
  <si>
    <t>Cobros y pagos por instrumentos de pasivo financiero-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</si>
  <si>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</si>
  <si>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</si>
  <si>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</si>
  <si>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</si>
  <si>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</si>
  <si>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AUMENTO/DISMINUCIÓN NETA DEL EFECTIVO O EQUIVALENTES</t>
  </si>
  <si>
    <t>Efectivo o equivalentes al comienzo del ejercicio</t>
  </si>
  <si>
    <t>Efectivo o equivalentes al final del ejercicio</t>
  </si>
  <si>
    <t xml:space="preserve">   Por valoración de instrumentos financieros</t>
  </si>
  <si>
    <t xml:space="preserve">      Activos financieros disponibles para la venta</t>
  </si>
  <si>
    <t>Las Notas 1 a 20 descritas en la Memoria adjunta forman parte integrante
del estado de flujos de efectivo del ejercicio 2016</t>
  </si>
  <si>
    <t>Variación de valor razonable den instrumentos financieros</t>
  </si>
  <si>
    <t>ESTADO DE FLUJOS DE EFECTIVO DEL 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</si>
</sst>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#;\(#,###\);\-"/>
    <numFmt numFmtId="165" formatCode="#,##0;\ \(#,##0\)"/>
    <numFmt numFmtId="166" formatCode="#,##0\ ;\(#,##0\);\-"/>
    <numFmt numFmtId="167" formatCode="#,###_);\(#,###\)"/>
    <numFmt numFmtId="168" formatCode="#,##0_);\(#,##0\)"/>
    <numFmt numFmtId="169" formatCode="#,###.0_);\(#,###.0\)"/>
    <numFmt numFmtId="170" formatCode="#,##0;\(#,##0\);\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0" fontId="1" fillId="0" borderId="0" xfId="1" applyFont="1"/>
    <xf numFmtId="0" fontId="7" fillId="0" borderId="0" xfId="1" applyFont="1"/>
    <xf numFmtId="164" fontId="7" fillId="0" borderId="0" xfId="1" applyNumberFormat="1" applyFont="1"/>
    <xf numFmtId="164" fontId="7" fillId="0" borderId="0" xfId="1" applyNumberFormat="1" applyFont="1" applyBorder="1"/>
    <xf numFmtId="0" fontId="7" fillId="0" borderId="1" xfId="1" applyFont="1" applyBorder="1"/>
    <xf numFmtId="0" fontId="7" fillId="0" borderId="2" xfId="1" applyFont="1" applyBorder="1"/>
    <xf numFmtId="0" fontId="8" fillId="0" borderId="3" xfId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7" fillId="0" borderId="11" xfId="1" applyFont="1" applyBorder="1"/>
    <xf numFmtId="0" fontId="7" fillId="0" borderId="0" xfId="1" applyFont="1" applyBorder="1"/>
    <xf numFmtId="0" fontId="7" fillId="0" borderId="12" xfId="1" applyFont="1" applyBorder="1" applyAlignment="1">
      <alignment horizontal="center"/>
    </xf>
    <xf numFmtId="164" fontId="7" fillId="0" borderId="3" xfId="1" applyNumberFormat="1" applyFont="1" applyBorder="1"/>
    <xf numFmtId="0" fontId="7" fillId="0" borderId="3" xfId="1" applyFont="1" applyBorder="1"/>
    <xf numFmtId="164" fontId="7" fillId="0" borderId="4" xfId="1" applyNumberFormat="1" applyFont="1" applyBorder="1"/>
    <xf numFmtId="0" fontId="8" fillId="0" borderId="0" xfId="1" applyFont="1" applyBorder="1"/>
    <xf numFmtId="0" fontId="8" fillId="0" borderId="12" xfId="1" applyFont="1" applyBorder="1" applyAlignment="1">
      <alignment horizontal="center"/>
    </xf>
    <xf numFmtId="164" fontId="8" fillId="0" borderId="0" xfId="1" applyNumberFormat="1" applyFont="1" applyBorder="1"/>
    <xf numFmtId="164" fontId="8" fillId="0" borderId="12" xfId="1" applyNumberFormat="1" applyFont="1" applyBorder="1"/>
    <xf numFmtId="1" fontId="7" fillId="0" borderId="0" xfId="1" applyNumberFormat="1" applyFont="1" applyBorder="1"/>
    <xf numFmtId="165" fontId="8" fillId="0" borderId="13" xfId="1" applyNumberFormat="1" applyFont="1" applyFill="1" applyBorder="1" applyAlignment="1">
      <alignment vertical="center"/>
    </xf>
    <xf numFmtId="164" fontId="8" fillId="0" borderId="14" xfId="1" applyNumberFormat="1" applyFont="1" applyBorder="1"/>
    <xf numFmtId="0" fontId="8" fillId="0" borderId="5" xfId="1" applyFont="1" applyBorder="1"/>
    <xf numFmtId="164" fontId="8" fillId="0" borderId="4" xfId="1" applyNumberFormat="1" applyFont="1" applyBorder="1"/>
    <xf numFmtId="164" fontId="8" fillId="0" borderId="3" xfId="1" applyNumberFormat="1" applyFont="1" applyBorder="1"/>
    <xf numFmtId="0" fontId="7" fillId="0" borderId="5" xfId="1" applyFont="1" applyBorder="1"/>
    <xf numFmtId="165" fontId="9" fillId="0" borderId="2" xfId="1" applyNumberFormat="1" applyFont="1" applyFill="1" applyBorder="1"/>
    <xf numFmtId="0" fontId="8" fillId="0" borderId="3" xfId="1" applyFont="1" applyBorder="1" applyAlignment="1">
      <alignment horizontal="center"/>
    </xf>
    <xf numFmtId="0" fontId="10" fillId="0" borderId="0" xfId="1" applyFont="1"/>
    <xf numFmtId="0" fontId="7" fillId="0" borderId="13" xfId="1" applyFont="1" applyBorder="1"/>
    <xf numFmtId="164" fontId="11" fillId="0" borderId="14" xfId="0" applyNumberFormat="1" applyFont="1" applyBorder="1" applyAlignment="1">
      <alignment horizontal="right" vertical="center" wrapText="1"/>
    </xf>
    <xf numFmtId="164" fontId="7" fillId="0" borderId="12" xfId="1" applyNumberFormat="1" applyFont="1" applyFill="1" applyBorder="1"/>
    <xf numFmtId="0" fontId="7" fillId="0" borderId="0" xfId="1" applyFont="1" applyFill="1" applyBorder="1"/>
    <xf numFmtId="165" fontId="8" fillId="0" borderId="13" xfId="1" applyNumberFormat="1" applyFont="1" applyFill="1" applyBorder="1"/>
    <xf numFmtId="0" fontId="8" fillId="0" borderId="12" xfId="1" applyFont="1" applyFill="1" applyBorder="1" applyAlignment="1">
      <alignment horizontal="center"/>
    </xf>
    <xf numFmtId="164" fontId="8" fillId="0" borderId="14" xfId="1" applyNumberFormat="1" applyFont="1" applyFill="1" applyBorder="1"/>
    <xf numFmtId="165" fontId="12" fillId="0" borderId="13" xfId="1" applyNumberFormat="1" applyFont="1" applyFill="1" applyBorder="1" applyAlignment="1">
      <alignment horizontal="justify" vertical="top"/>
    </xf>
    <xf numFmtId="164" fontId="7" fillId="0" borderId="14" xfId="1" applyNumberFormat="1" applyFont="1" applyFill="1" applyBorder="1"/>
    <xf numFmtId="166" fontId="7" fillId="0" borderId="0" xfId="1" applyNumberFormat="1" applyFont="1"/>
    <xf numFmtId="164" fontId="8" fillId="0" borderId="12" xfId="1" applyNumberFormat="1" applyFont="1" applyFill="1" applyBorder="1"/>
    <xf numFmtId="164" fontId="7" fillId="0" borderId="14" xfId="1" applyNumberFormat="1" applyFont="1" applyBorder="1"/>
    <xf numFmtId="0" fontId="8" fillId="0" borderId="13" xfId="1" applyFont="1" applyBorder="1"/>
    <xf numFmtId="0" fontId="8" fillId="0" borderId="0" xfId="1" applyFont="1" applyFill="1" applyBorder="1"/>
    <xf numFmtId="0" fontId="11" fillId="0" borderId="13" xfId="0" applyFont="1" applyBorder="1" applyAlignment="1">
      <alignment horizontal="left" vertical="center"/>
    </xf>
    <xf numFmtId="164" fontId="11" fillId="0" borderId="14" xfId="0" applyNumberFormat="1" applyFont="1" applyFill="1" applyBorder="1" applyAlignment="1">
      <alignment horizontal="right" vertical="center" wrapText="1"/>
    </xf>
    <xf numFmtId="0" fontId="7" fillId="0" borderId="13" xfId="1" applyFont="1" applyFill="1" applyBorder="1"/>
    <xf numFmtId="164" fontId="8" fillId="0" borderId="9" xfId="1" applyNumberFormat="1" applyFont="1" applyBorder="1"/>
    <xf numFmtId="164" fontId="8" fillId="0" borderId="4" xfId="1" applyNumberFormat="1" applyFont="1" applyFill="1" applyBorder="1"/>
    <xf numFmtId="0" fontId="7" fillId="0" borderId="12" xfId="1" applyFont="1" applyBorder="1"/>
    <xf numFmtId="0" fontId="7" fillId="0" borderId="14" xfId="1" applyFont="1" applyBorder="1"/>
    <xf numFmtId="164" fontId="13" fillId="0" borderId="14" xfId="0" applyNumberFormat="1" applyFont="1" applyBorder="1" applyAlignment="1">
      <alignment horizontal="right" vertical="center" wrapText="1"/>
    </xf>
    <xf numFmtId="164" fontId="7" fillId="0" borderId="12" xfId="1" applyNumberFormat="1" applyFont="1" applyBorder="1"/>
    <xf numFmtId="0" fontId="7" fillId="0" borderId="12" xfId="1" applyFont="1" applyFill="1" applyBorder="1"/>
    <xf numFmtId="164" fontId="8" fillId="0" borderId="9" xfId="1" applyNumberFormat="1" applyFont="1" applyFill="1" applyBorder="1"/>
    <xf numFmtId="164" fontId="8" fillId="0" borderId="8" xfId="1" applyNumberFormat="1" applyFont="1" applyFill="1" applyBorder="1"/>
    <xf numFmtId="164" fontId="8" fillId="0" borderId="0" xfId="1" applyNumberFormat="1" applyFont="1" applyFill="1" applyBorder="1"/>
    <xf numFmtId="164" fontId="7" fillId="0" borderId="0" xfId="1" applyNumberFormat="1" applyFont="1" applyFill="1" applyBorder="1"/>
    <xf numFmtId="164" fontId="8" fillId="0" borderId="12" xfId="1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right" vertical="center" wrapText="1"/>
    </xf>
    <xf numFmtId="0" fontId="8" fillId="0" borderId="13" xfId="1" applyFont="1" applyFill="1" applyBorder="1"/>
    <xf numFmtId="167" fontId="7" fillId="0" borderId="0" xfId="1" applyNumberFormat="1" applyFont="1"/>
    <xf numFmtId="167" fontId="7" fillId="0" borderId="0" xfId="1" applyNumberFormat="1" applyFont="1" applyFill="1" applyBorder="1"/>
    <xf numFmtId="164" fontId="13" fillId="0" borderId="0" xfId="0" applyNumberFormat="1" applyFont="1" applyBorder="1" applyAlignment="1">
      <alignment horizontal="right" vertical="center" wrapText="1"/>
    </xf>
    <xf numFmtId="164" fontId="7" fillId="0" borderId="8" xfId="1" applyNumberFormat="1" applyFont="1" applyBorder="1"/>
    <xf numFmtId="165" fontId="14" fillId="0" borderId="13" xfId="1" applyNumberFormat="1" applyFont="1" applyFill="1" applyBorder="1" applyAlignment="1">
      <alignment horizontal="justify" vertical="top"/>
    </xf>
    <xf numFmtId="164" fontId="8" fillId="0" borderId="9" xfId="1" applyNumberFormat="1" applyFont="1" applyBorder="1" applyAlignment="1">
      <alignment horizontal="right"/>
    </xf>
    <xf numFmtId="0" fontId="7" fillId="0" borderId="7" xfId="1" applyFont="1" applyBorder="1"/>
    <xf numFmtId="0" fontId="8" fillId="0" borderId="1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164" fontId="8" fillId="0" borderId="15" xfId="1" applyNumberFormat="1" applyFont="1" applyBorder="1" applyAlignment="1"/>
    <xf numFmtId="164" fontId="8" fillId="0" borderId="16" xfId="1" applyNumberFormat="1" applyFont="1" applyBorder="1" applyAlignment="1"/>
    <xf numFmtId="0" fontId="7" fillId="0" borderId="10" xfId="1" applyFont="1" applyBorder="1"/>
    <xf numFmtId="164" fontId="8" fillId="0" borderId="8" xfId="1" applyNumberFormat="1" applyFont="1" applyBorder="1"/>
    <xf numFmtId="0" fontId="1" fillId="0" borderId="0" xfId="1" applyFont="1" applyBorder="1"/>
    <xf numFmtId="0" fontId="6" fillId="0" borderId="0" xfId="1" applyFont="1"/>
    <xf numFmtId="164" fontId="1" fillId="0" borderId="0" xfId="1" applyNumberFormat="1" applyFont="1"/>
    <xf numFmtId="0" fontId="15" fillId="0" borderId="0" xfId="1" applyFont="1" applyAlignment="1">
      <alignment horizontal="centerContinuous"/>
    </xf>
    <xf numFmtId="0" fontId="6" fillId="0" borderId="0" xfId="1" applyFont="1" applyAlignment="1">
      <alignment horizontal="center"/>
    </xf>
    <xf numFmtId="0" fontId="8" fillId="0" borderId="17" xfId="1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1" fontId="8" fillId="0" borderId="8" xfId="1" applyNumberFormat="1" applyFont="1" applyFill="1" applyBorder="1" applyAlignment="1">
      <alignment horizontal="center"/>
    </xf>
    <xf numFmtId="1" fontId="8" fillId="0" borderId="8" xfId="1" applyNumberFormat="1" applyFont="1" applyBorder="1" applyAlignment="1">
      <alignment horizontal="center"/>
    </xf>
    <xf numFmtId="1" fontId="8" fillId="0" borderId="19" xfId="1" applyNumberFormat="1" applyFont="1" applyBorder="1" applyAlignment="1">
      <alignment horizontal="center"/>
    </xf>
    <xf numFmtId="167" fontId="7" fillId="0" borderId="12" xfId="1" applyNumberFormat="1" applyFont="1" applyBorder="1"/>
    <xf numFmtId="167" fontId="7" fillId="0" borderId="20" xfId="1" applyNumberFormat="1" applyFont="1" applyBorder="1"/>
    <xf numFmtId="0" fontId="8" fillId="0" borderId="11" xfId="1" applyFont="1" applyBorder="1"/>
    <xf numFmtId="168" fontId="7" fillId="0" borderId="12" xfId="1" applyNumberFormat="1" applyFont="1" applyBorder="1"/>
    <xf numFmtId="168" fontId="7" fillId="0" borderId="21" xfId="1" applyNumberFormat="1" applyFont="1" applyBorder="1"/>
    <xf numFmtId="168" fontId="8" fillId="0" borderId="12" xfId="1" applyNumberFormat="1" applyFont="1" applyBorder="1" applyAlignment="1">
      <alignment horizontal="center"/>
    </xf>
    <xf numFmtId="164" fontId="8" fillId="0" borderId="13" xfId="1" applyNumberFormat="1" applyFont="1" applyBorder="1"/>
    <xf numFmtId="164" fontId="8" fillId="0" borderId="21" xfId="1" applyNumberFormat="1" applyFont="1" applyFill="1" applyBorder="1"/>
    <xf numFmtId="168" fontId="7" fillId="0" borderId="12" xfId="1" applyNumberFormat="1" applyFont="1" applyBorder="1" applyAlignment="1">
      <alignment horizontal="center"/>
    </xf>
    <xf numFmtId="164" fontId="7" fillId="0" borderId="13" xfId="1" applyNumberFormat="1" applyFont="1" applyBorder="1"/>
    <xf numFmtId="164" fontId="7" fillId="0" borderId="21" xfId="1" applyNumberFormat="1" applyFont="1" applyBorder="1"/>
    <xf numFmtId="164" fontId="7" fillId="0" borderId="21" xfId="1" applyNumberFormat="1" applyFont="1" applyFill="1" applyBorder="1"/>
    <xf numFmtId="164" fontId="8" fillId="0" borderId="21" xfId="1" applyNumberFormat="1" applyFont="1" applyBorder="1"/>
    <xf numFmtId="164" fontId="8" fillId="0" borderId="13" xfId="1" applyNumberFormat="1" applyFont="1" applyFill="1" applyBorder="1"/>
    <xf numFmtId="164" fontId="7" fillId="0" borderId="13" xfId="1" applyNumberFormat="1" applyFont="1" applyFill="1" applyBorder="1"/>
    <xf numFmtId="0" fontId="16" fillId="2" borderId="11" xfId="2" applyFont="1" applyFill="1" applyBorder="1" applyAlignment="1">
      <alignment horizontal="left" vertical="top"/>
    </xf>
    <xf numFmtId="168" fontId="8" fillId="0" borderId="12" xfId="1" applyNumberFormat="1" applyFont="1" applyFill="1" applyBorder="1" applyAlignment="1">
      <alignment horizontal="center"/>
    </xf>
    <xf numFmtId="164" fontId="8" fillId="0" borderId="7" xfId="1" applyNumberFormat="1" applyFont="1" applyBorder="1"/>
    <xf numFmtId="164" fontId="8" fillId="0" borderId="19" xfId="1" applyNumberFormat="1" applyFont="1" applyBorder="1"/>
    <xf numFmtId="164" fontId="8" fillId="0" borderId="22" xfId="1" applyNumberFormat="1" applyFont="1" applyBorder="1"/>
    <xf numFmtId="164" fontId="8" fillId="0" borderId="23" xfId="1" applyNumberFormat="1" applyFont="1" applyBorder="1"/>
    <xf numFmtId="0" fontId="8" fillId="0" borderId="24" xfId="1" applyFont="1" applyBorder="1"/>
    <xf numFmtId="167" fontId="8" fillId="0" borderId="11" xfId="1" applyNumberFormat="1" applyFont="1" applyBorder="1"/>
    <xf numFmtId="167" fontId="7" fillId="0" borderId="11" xfId="1" applyNumberFormat="1" applyFont="1" applyBorder="1"/>
    <xf numFmtId="168" fontId="7" fillId="0" borderId="12" xfId="1" applyNumberFormat="1" applyFont="1" applyBorder="1" applyAlignment="1">
      <alignment horizontal="center" wrapText="1"/>
    </xf>
    <xf numFmtId="164" fontId="7" fillId="0" borderId="16" xfId="1" applyNumberFormat="1" applyFont="1" applyBorder="1"/>
    <xf numFmtId="164" fontId="7" fillId="0" borderId="23" xfId="1" applyNumberFormat="1" applyFont="1" applyBorder="1"/>
    <xf numFmtId="0" fontId="8" fillId="0" borderId="25" xfId="1" applyFont="1" applyBorder="1"/>
    <xf numFmtId="168" fontId="7" fillId="0" borderId="26" xfId="1" applyNumberFormat="1" applyFont="1" applyBorder="1" applyAlignment="1">
      <alignment horizontal="center"/>
    </xf>
    <xf numFmtId="164" fontId="8" fillId="0" borderId="27" xfId="1" applyNumberFormat="1" applyFont="1" applyBorder="1"/>
    <xf numFmtId="164" fontId="8" fillId="0" borderId="28" xfId="1" applyNumberFormat="1" applyFont="1" applyBorder="1"/>
    <xf numFmtId="167" fontId="17" fillId="0" borderId="0" xfId="1" applyNumberFormat="1" applyFont="1"/>
    <xf numFmtId="167" fontId="4" fillId="0" borderId="0" xfId="1" applyNumberFormat="1" applyFont="1"/>
    <xf numFmtId="167" fontId="4" fillId="0" borderId="0" xfId="1" applyNumberFormat="1" applyFont="1" applyAlignment="1">
      <alignment horizontal="center"/>
    </xf>
    <xf numFmtId="167" fontId="4" fillId="0" borderId="0" xfId="1" applyNumberFormat="1" applyFont="1" applyFill="1"/>
    <xf numFmtId="167" fontId="18" fillId="0" borderId="0" xfId="1" applyNumberFormat="1" applyFont="1"/>
    <xf numFmtId="167" fontId="6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19" fillId="0" borderId="0" xfId="1" applyNumberFormat="1" applyFont="1"/>
    <xf numFmtId="167" fontId="1" fillId="0" borderId="0" xfId="1" applyNumberFormat="1" applyFont="1"/>
    <xf numFmtId="167" fontId="1" fillId="0" borderId="0" xfId="1" applyNumberFormat="1" applyFont="1" applyAlignment="1">
      <alignment horizontal="center"/>
    </xf>
    <xf numFmtId="167" fontId="1" fillId="0" borderId="0" xfId="1" applyNumberFormat="1" applyFont="1" applyFill="1"/>
    <xf numFmtId="167" fontId="20" fillId="0" borderId="0" xfId="1" applyNumberFormat="1" applyFont="1"/>
    <xf numFmtId="167" fontId="21" fillId="0" borderId="0" xfId="1" applyNumberFormat="1" applyFont="1"/>
    <xf numFmtId="167" fontId="21" fillId="0" borderId="10" xfId="1" applyNumberFormat="1" applyFont="1" applyBorder="1"/>
    <xf numFmtId="167" fontId="15" fillId="0" borderId="10" xfId="1" applyNumberFormat="1" applyFont="1" applyBorder="1"/>
    <xf numFmtId="167" fontId="20" fillId="0" borderId="0" xfId="1" applyNumberFormat="1" applyFont="1" applyBorder="1" applyAlignment="1">
      <alignment horizontal="center"/>
    </xf>
    <xf numFmtId="167" fontId="1" fillId="0" borderId="0" xfId="1" applyNumberFormat="1" applyFont="1" applyBorder="1"/>
    <xf numFmtId="167" fontId="20" fillId="0" borderId="3" xfId="1" applyNumberFormat="1" applyFont="1" applyBorder="1"/>
    <xf numFmtId="167" fontId="8" fillId="0" borderId="0" xfId="1" applyNumberFormat="1" applyFont="1" applyBorder="1"/>
    <xf numFmtId="167" fontId="15" fillId="0" borderId="0" xfId="1" applyNumberFormat="1" applyFont="1" applyBorder="1"/>
    <xf numFmtId="167" fontId="8" fillId="0" borderId="10" xfId="1" applyNumberFormat="1" applyFont="1" applyBorder="1"/>
    <xf numFmtId="167" fontId="1" fillId="0" borderId="10" xfId="1" applyNumberFormat="1" applyFont="1" applyBorder="1"/>
    <xf numFmtId="167" fontId="1" fillId="0" borderId="0" xfId="1" applyNumberFormat="1" applyFill="1"/>
    <xf numFmtId="167" fontId="8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centerContinuous"/>
    </xf>
    <xf numFmtId="167" fontId="3" fillId="0" borderId="0" xfId="1" applyNumberFormat="1" applyFont="1" applyFill="1" applyAlignment="1">
      <alignment horizontal="center"/>
    </xf>
    <xf numFmtId="167" fontId="20" fillId="0" borderId="0" xfId="1" applyNumberFormat="1" applyFont="1" applyAlignment="1">
      <alignment horizontal="center"/>
    </xf>
    <xf numFmtId="167" fontId="8" fillId="0" borderId="0" xfId="1" applyNumberFormat="1" applyFont="1" applyBorder="1" applyAlignment="1">
      <alignment horizontal="center"/>
    </xf>
    <xf numFmtId="167" fontId="8" fillId="0" borderId="12" xfId="1" applyNumberFormat="1" applyFont="1" applyBorder="1" applyAlignment="1">
      <alignment horizontal="center"/>
    </xf>
    <xf numFmtId="167" fontId="8" fillId="0" borderId="13" xfId="1" applyNumberFormat="1" applyFont="1" applyFill="1" applyBorder="1" applyAlignment="1">
      <alignment horizontal="center"/>
    </xf>
    <xf numFmtId="167" fontId="8" fillId="0" borderId="10" xfId="1" applyNumberFormat="1" applyFont="1" applyBorder="1" applyAlignment="1">
      <alignment horizontal="center"/>
    </xf>
    <xf numFmtId="167" fontId="8" fillId="0" borderId="8" xfId="1" applyNumberFormat="1" applyFont="1" applyBorder="1" applyAlignment="1">
      <alignment horizontal="center"/>
    </xf>
    <xf numFmtId="167" fontId="7" fillId="0" borderId="0" xfId="1" applyNumberFormat="1" applyFont="1" applyBorder="1"/>
    <xf numFmtId="164" fontId="7" fillId="0" borderId="12" xfId="1" applyNumberFormat="1" applyFont="1" applyFill="1" applyBorder="1" applyAlignment="1">
      <alignment horizontal="right"/>
    </xf>
    <xf numFmtId="167" fontId="8" fillId="0" borderId="13" xfId="1" applyNumberFormat="1" applyFont="1" applyBorder="1"/>
    <xf numFmtId="167" fontId="8" fillId="0" borderId="13" xfId="1" applyNumberFormat="1" applyFont="1" applyBorder="1" applyAlignment="1">
      <alignment horizontal="center"/>
    </xf>
    <xf numFmtId="164" fontId="1" fillId="0" borderId="0" xfId="1" applyNumberFormat="1" applyFont="1" applyBorder="1"/>
    <xf numFmtId="167" fontId="1" fillId="0" borderId="0" xfId="1" applyNumberFormat="1" applyFont="1" applyFill="1" applyBorder="1"/>
    <xf numFmtId="169" fontId="20" fillId="0" borderId="0" xfId="1" applyNumberFormat="1" applyFont="1" applyAlignment="1">
      <alignment horizontal="center"/>
    </xf>
    <xf numFmtId="166" fontId="20" fillId="0" borderId="0" xfId="1" applyNumberFormat="1" applyFont="1" applyFill="1"/>
    <xf numFmtId="166" fontId="20" fillId="0" borderId="0" xfId="1" applyNumberFormat="1" applyFont="1"/>
    <xf numFmtId="167" fontId="20" fillId="0" borderId="0" xfId="1" applyNumberFormat="1" applyFont="1" applyFill="1"/>
    <xf numFmtId="167" fontId="17" fillId="0" borderId="0" xfId="1" applyNumberFormat="1" applyFont="1" applyFill="1" applyAlignment="1">
      <alignment vertical="center"/>
    </xf>
    <xf numFmtId="167" fontId="4" fillId="0" borderId="0" xfId="1" applyNumberFormat="1" applyFont="1" applyFill="1" applyAlignment="1">
      <alignment vertical="center"/>
    </xf>
    <xf numFmtId="167" fontId="18" fillId="0" borderId="0" xfId="1" applyNumberFormat="1" applyFont="1" applyFill="1" applyAlignment="1">
      <alignment vertical="center"/>
    </xf>
    <xf numFmtId="167" fontId="19" fillId="0" borderId="0" xfId="1" applyNumberFormat="1" applyFont="1" applyFill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27" xfId="1" applyNumberFormat="1" applyFont="1" applyFill="1" applyBorder="1" applyAlignment="1">
      <alignment vertical="center"/>
    </xf>
    <xf numFmtId="167" fontId="20" fillId="0" borderId="0" xfId="1" applyNumberFormat="1" applyFont="1" applyFill="1" applyAlignment="1">
      <alignment vertical="center"/>
    </xf>
    <xf numFmtId="167" fontId="21" fillId="0" borderId="0" xfId="1" applyNumberFormat="1" applyFont="1" applyFill="1" applyAlignment="1">
      <alignment vertical="center"/>
    </xf>
    <xf numFmtId="167" fontId="20" fillId="0" borderId="0" xfId="1" applyNumberFormat="1" applyFont="1" applyFill="1" applyAlignment="1">
      <alignment horizontal="right" vertical="center"/>
    </xf>
    <xf numFmtId="3" fontId="7" fillId="0" borderId="0" xfId="1" applyNumberFormat="1" applyFont="1"/>
    <xf numFmtId="4" fontId="7" fillId="0" borderId="0" xfId="1" applyNumberFormat="1" applyFont="1"/>
    <xf numFmtId="167" fontId="15" fillId="0" borderId="0" xfId="1" applyNumberFormat="1" applyFont="1" applyFill="1" applyBorder="1" applyAlignment="1">
      <alignment vertical="center"/>
    </xf>
    <xf numFmtId="167" fontId="1" fillId="0" borderId="0" xfId="1" applyNumberFormat="1" applyFill="1" applyAlignment="1">
      <alignment vertical="center"/>
    </xf>
    <xf numFmtId="167" fontId="1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Alignment="1">
      <alignment horizontal="center" vertical="center"/>
    </xf>
    <xf numFmtId="167" fontId="23" fillId="0" borderId="0" xfId="1" applyNumberFormat="1" applyFont="1" applyFill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170" fontId="24" fillId="0" borderId="0" xfId="1" applyNumberFormat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/>
    <xf numFmtId="167" fontId="21" fillId="0" borderId="2" xfId="1" applyNumberFormat="1" applyFont="1" applyBorder="1"/>
    <xf numFmtId="167" fontId="21" fillId="0" borderId="5" xfId="1" applyNumberFormat="1" applyFont="1" applyBorder="1"/>
    <xf numFmtId="167" fontId="15" fillId="0" borderId="5" xfId="1" applyNumberFormat="1" applyFont="1" applyBorder="1"/>
    <xf numFmtId="167" fontId="8" fillId="0" borderId="3" xfId="1" applyNumberFormat="1" applyFont="1" applyFill="1" applyBorder="1" applyAlignment="1">
      <alignment horizontal="center"/>
    </xf>
    <xf numFmtId="167" fontId="21" fillId="0" borderId="7" xfId="1" applyNumberFormat="1" applyFont="1" applyBorder="1"/>
    <xf numFmtId="167" fontId="20" fillId="0" borderId="13" xfId="1" applyNumberFormat="1" applyFont="1" applyBorder="1" applyAlignment="1">
      <alignment horizontal="center"/>
    </xf>
    <xf numFmtId="164" fontId="7" fillId="0" borderId="14" xfId="1" applyNumberFormat="1" applyFont="1" applyFill="1" applyBorder="1" applyAlignment="1"/>
    <xf numFmtId="167" fontId="7" fillId="0" borderId="13" xfId="1" applyNumberFormat="1" applyFont="1" applyBorder="1"/>
    <xf numFmtId="167" fontId="8" fillId="0" borderId="7" xfId="1" applyNumberFormat="1" applyFont="1" applyBorder="1"/>
    <xf numFmtId="164" fontId="8" fillId="0" borderId="8" xfId="1" applyNumberFormat="1" applyFont="1" applyBorder="1" applyAlignment="1"/>
    <xf numFmtId="167" fontId="20" fillId="0" borderId="4" xfId="1" applyNumberFormat="1" applyFont="1" applyBorder="1"/>
    <xf numFmtId="164" fontId="8" fillId="0" borderId="14" xfId="1" applyNumberFormat="1" applyFont="1" applyFill="1" applyBorder="1" applyAlignment="1"/>
    <xf numFmtId="164" fontId="7" fillId="0" borderId="12" xfId="1" applyNumberFormat="1" applyFont="1" applyFill="1" applyBorder="1" applyAlignment="1"/>
    <xf numFmtId="164" fontId="7" fillId="0" borderId="8" xfId="1" applyNumberFormat="1" applyFont="1" applyFill="1" applyBorder="1" applyAlignment="1"/>
    <xf numFmtId="167" fontId="21" fillId="0" borderId="0" xfId="1" applyNumberFormat="1" applyFont="1" applyBorder="1"/>
    <xf numFmtId="167" fontId="20" fillId="0" borderId="0" xfId="1" applyNumberFormat="1" applyFont="1" applyBorder="1"/>
    <xf numFmtId="167" fontId="8" fillId="0" borderId="4" xfId="1" applyNumberFormat="1" applyFont="1" applyFill="1" applyBorder="1" applyAlignment="1">
      <alignment horizontal="center"/>
    </xf>
    <xf numFmtId="1" fontId="8" fillId="0" borderId="9" xfId="1" applyNumberFormat="1" applyFont="1" applyFill="1" applyBorder="1" applyAlignment="1">
      <alignment horizontal="center"/>
    </xf>
    <xf numFmtId="164" fontId="7" fillId="0" borderId="9" xfId="1" applyNumberFormat="1" applyFont="1" applyFill="1" applyBorder="1" applyAlignment="1"/>
    <xf numFmtId="164" fontId="8" fillId="0" borderId="9" xfId="1" applyNumberFormat="1" applyFont="1" applyBorder="1" applyAlignment="1"/>
    <xf numFmtId="167" fontId="15" fillId="0" borderId="4" xfId="1" applyNumberFormat="1" applyFont="1" applyBorder="1"/>
    <xf numFmtId="167" fontId="15" fillId="0" borderId="9" xfId="1" applyNumberFormat="1" applyFont="1" applyBorder="1"/>
    <xf numFmtId="167" fontId="1" fillId="0" borderId="14" xfId="1" applyNumberFormat="1" applyFont="1" applyBorder="1"/>
    <xf numFmtId="167" fontId="15" fillId="0" borderId="14" xfId="1" applyNumberFormat="1" applyFont="1" applyBorder="1"/>
    <xf numFmtId="167" fontId="1" fillId="0" borderId="9" xfId="1" applyNumberFormat="1" applyFont="1" applyBorder="1"/>
    <xf numFmtId="167" fontId="8" fillId="0" borderId="3" xfId="1" applyNumberFormat="1" applyFont="1" applyBorder="1" applyAlignment="1">
      <alignment horizontal="center"/>
    </xf>
    <xf numFmtId="167" fontId="1" fillId="0" borderId="12" xfId="1" applyNumberFormat="1" applyFont="1" applyBorder="1"/>
    <xf numFmtId="167" fontId="15" fillId="0" borderId="12" xfId="1" applyNumberFormat="1" applyFont="1" applyBorder="1"/>
    <xf numFmtId="167" fontId="1" fillId="0" borderId="8" xfId="1" applyNumberFormat="1" applyFont="1" applyBorder="1"/>
    <xf numFmtId="167" fontId="8" fillId="0" borderId="0" xfId="1" applyNumberFormat="1" applyFont="1" applyFill="1" applyBorder="1" applyAlignment="1">
      <alignment horizontal="center"/>
    </xf>
    <xf numFmtId="167" fontId="8" fillId="0" borderId="2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5" xfId="1" applyNumberFormat="1" applyFont="1" applyFill="1" applyBorder="1" applyAlignment="1">
      <alignment horizontal="center"/>
    </xf>
    <xf numFmtId="167" fontId="8" fillId="0" borderId="14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right"/>
    </xf>
    <xf numFmtId="167" fontId="8" fillId="0" borderId="7" xfId="1" applyNumberFormat="1" applyFont="1" applyBorder="1" applyAlignment="1">
      <alignment horizontal="center"/>
    </xf>
    <xf numFmtId="1" fontId="8" fillId="0" borderId="10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right"/>
    </xf>
    <xf numFmtId="164" fontId="8" fillId="0" borderId="15" xfId="1" applyNumberFormat="1" applyFont="1" applyFill="1" applyBorder="1" applyAlignment="1">
      <alignment horizontal="right"/>
    </xf>
    <xf numFmtId="167" fontId="1" fillId="0" borderId="12" xfId="1" applyNumberFormat="1" applyFont="1" applyBorder="1" applyAlignment="1">
      <alignment horizontal="right"/>
    </xf>
    <xf numFmtId="167" fontId="4" fillId="0" borderId="0" xfId="1" applyNumberFormat="1" applyFont="1" applyFill="1" applyAlignment="1">
      <alignment horizontal="right" vertical="center"/>
    </xf>
    <xf numFmtId="167" fontId="1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right" vertical="center"/>
    </xf>
    <xf numFmtId="167" fontId="15" fillId="0" borderId="1" xfId="1" applyNumberFormat="1" applyFont="1" applyFill="1" applyBorder="1" applyAlignment="1">
      <alignment vertical="center"/>
    </xf>
    <xf numFmtId="167" fontId="15" fillId="0" borderId="29" xfId="1" applyNumberFormat="1" applyFont="1" applyFill="1" applyBorder="1" applyAlignment="1">
      <alignment vertical="center"/>
    </xf>
    <xf numFmtId="167" fontId="15" fillId="0" borderId="29" xfId="1" applyNumberFormat="1" applyFont="1" applyFill="1" applyBorder="1" applyAlignment="1">
      <alignment horizontal="center" vertical="center"/>
    </xf>
    <xf numFmtId="164" fontId="15" fillId="0" borderId="17" xfId="1" applyNumberFormat="1" applyFont="1" applyFill="1" applyBorder="1" applyAlignment="1">
      <alignment horizontal="center" vertical="center"/>
    </xf>
    <xf numFmtId="167" fontId="15" fillId="0" borderId="17" xfId="1" applyNumberFormat="1" applyFont="1" applyFill="1" applyBorder="1" applyAlignment="1">
      <alignment horizontal="center" vertical="center"/>
    </xf>
    <xf numFmtId="167" fontId="15" fillId="0" borderId="6" xfId="1" applyNumberFormat="1" applyFont="1" applyFill="1" applyBorder="1" applyAlignment="1">
      <alignment vertical="center"/>
    </xf>
    <xf numFmtId="167" fontId="15" fillId="0" borderId="9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67" fontId="1" fillId="0" borderId="11" xfId="1" applyNumberFormat="1" applyFont="1" applyFill="1" applyBorder="1" applyAlignment="1">
      <alignment vertical="center"/>
    </xf>
    <xf numFmtId="167" fontId="1" fillId="0" borderId="14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3" xfId="1" applyNumberFormat="1" applyFont="1" applyFill="1" applyBorder="1" applyAlignment="1">
      <alignment vertical="center"/>
    </xf>
    <xf numFmtId="167" fontId="15" fillId="0" borderId="11" xfId="1" applyNumberFormat="1" applyFont="1" applyFill="1" applyBorder="1" applyAlignment="1">
      <alignment vertical="center"/>
    </xf>
    <xf numFmtId="167" fontId="15" fillId="0" borderId="12" xfId="1" applyNumberFormat="1" applyFont="1" applyFill="1" applyBorder="1" applyAlignment="1">
      <alignment vertical="center"/>
    </xf>
    <xf numFmtId="164" fontId="15" fillId="0" borderId="7" xfId="1" applyNumberFormat="1" applyFont="1" applyFill="1" applyBorder="1" applyAlignment="1">
      <alignment horizontal="right" vertical="center"/>
    </xf>
    <xf numFmtId="164" fontId="15" fillId="0" borderId="8" xfId="1" applyNumberFormat="1" applyFont="1" applyFill="1" applyBorder="1" applyAlignment="1">
      <alignment horizontal="right" vertical="center"/>
    </xf>
    <xf numFmtId="167" fontId="1" fillId="0" borderId="12" xfId="1" applyNumberFormat="1" applyFont="1" applyFill="1" applyBorder="1" applyAlignment="1">
      <alignment horizontal="center" vertical="center"/>
    </xf>
    <xf numFmtId="164" fontId="15" fillId="0" borderId="12" xfId="1" applyNumberFormat="1" applyFont="1" applyFill="1" applyBorder="1" applyAlignment="1">
      <alignment horizontal="right" vertical="center"/>
    </xf>
    <xf numFmtId="167" fontId="1" fillId="0" borderId="0" xfId="1" applyNumberFormat="1" applyFont="1" applyFill="1" applyBorder="1" applyAlignment="1">
      <alignment vertical="center"/>
    </xf>
    <xf numFmtId="167" fontId="15" fillId="0" borderId="12" xfId="1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right" vertical="center"/>
    </xf>
    <xf numFmtId="164" fontId="22" fillId="0" borderId="0" xfId="0" applyNumberFormat="1" applyFont="1" applyFill="1" applyAlignment="1">
      <alignment horizontal="right"/>
    </xf>
    <xf numFmtId="164" fontId="15" fillId="0" borderId="16" xfId="1" applyNumberFormat="1" applyFont="1" applyFill="1" applyBorder="1" applyAlignment="1">
      <alignment horizontal="right" vertical="center"/>
    </xf>
    <xf numFmtId="167" fontId="15" fillId="0" borderId="25" xfId="1" applyNumberFormat="1" applyFont="1" applyFill="1" applyBorder="1" applyAlignment="1">
      <alignment vertical="center"/>
    </xf>
    <xf numFmtId="167" fontId="15" fillId="0" borderId="26" xfId="1" applyNumberFormat="1" applyFont="1" applyFill="1" applyBorder="1" applyAlignment="1">
      <alignment horizontal="center" vertical="center"/>
    </xf>
    <xf numFmtId="164" fontId="1" fillId="0" borderId="26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167" fontId="6" fillId="0" borderId="0" xfId="1" applyNumberFormat="1" applyFont="1" applyFill="1" applyAlignment="1">
      <alignment horizontal="center" wrapText="1"/>
    </xf>
    <xf numFmtId="167" fontId="2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/>
    <cellStyle name="Normal_Consolidado_Alsa_PGC_Ac_JUNIO_08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ntxa.arrietamegia/AppData/Local/Microsoft/Windows/Temporary%20Internet%20Files/Content.Outlook/OQQM3WFK/EEFF%20GRUPO%20ILUNION%20S%20L%20%20individuales%202015%20Consejo%20de%20Administraci&#243;n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ORIE y Patrimonio"/>
      <sheetName val="Estado de flujos"/>
      <sheetName val="Tickmarks31-03-2016 13.44.46"/>
      <sheetName val="RNotes31-03-2016 13.44.47"/>
      <sheetName val="TextXRef31-03-2016 13.44.47"/>
      <sheetName val="NumXRef31-03-2016 13.44.47"/>
    </sheetNames>
    <sheetDataSet>
      <sheetData sheetId="0">
        <row r="10">
          <cell r="I10">
            <v>497275899</v>
          </cell>
        </row>
        <row r="12">
          <cell r="I12">
            <v>382933750</v>
          </cell>
        </row>
        <row r="13">
          <cell r="I13">
            <v>115206800</v>
          </cell>
        </row>
        <row r="14">
          <cell r="I14">
            <v>201723</v>
          </cell>
        </row>
        <row r="16">
          <cell r="I16">
            <v>-1066374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25" zoomScaleNormal="100" zoomScaleSheetLayoutView="90" workbookViewId="0">
      <selection activeCell="E44" sqref="E44"/>
    </sheetView>
  </sheetViews>
  <sheetFormatPr defaultColWidth="9.109375" defaultRowHeight="13.2" x14ac:dyDescent="0.25"/>
  <cols>
    <col min="1" max="1" width="0.88671875" style="4" customWidth="1"/>
    <col min="2" max="2" width="60.6640625" style="4" customWidth="1"/>
    <col min="3" max="3" width="12.6640625" style="4" customWidth="1"/>
    <col min="4" max="4" width="13.88671875" style="83" customWidth="1"/>
    <col min="5" max="5" width="12.6640625" style="83" customWidth="1"/>
    <col min="6" max="6" width="0.88671875" style="4" customWidth="1"/>
    <col min="7" max="7" width="60.6640625" style="4" customWidth="1"/>
    <col min="8" max="8" width="12.6640625" style="4" customWidth="1"/>
    <col min="9" max="10" width="10.88671875" style="83" bestFit="1" customWidth="1"/>
    <col min="11" max="11" width="9.109375" style="4"/>
    <col min="12" max="12" width="28.6640625" style="4" customWidth="1"/>
    <col min="13" max="13" width="8.6640625" style="4" customWidth="1"/>
    <col min="14" max="14" width="28.6640625" style="4" customWidth="1"/>
    <col min="15" max="15" width="8.6640625" style="4" customWidth="1"/>
    <col min="16" max="16" width="28.6640625" style="4" customWidth="1"/>
    <col min="17" max="17" width="8.6640625" style="4" customWidth="1"/>
    <col min="18" max="18" width="28.6640625" style="4" customWidth="1"/>
    <col min="19" max="16384" width="9.109375" style="4"/>
  </cols>
  <sheetData>
    <row r="1" spans="1:12" s="1" customFormat="1" ht="17.399999999999999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2" s="1" customFormat="1" ht="15.6" x14ac:dyDescent="0.3">
      <c r="A2" s="2"/>
      <c r="B2" s="2"/>
      <c r="C2" s="2"/>
      <c r="D2" s="3"/>
      <c r="E2" s="3"/>
      <c r="F2" s="2"/>
      <c r="G2" s="2"/>
      <c r="H2" s="2"/>
      <c r="I2" s="3"/>
      <c r="J2" s="3"/>
    </row>
    <row r="3" spans="1:12" s="1" customFormat="1" ht="15" x14ac:dyDescent="0.25">
      <c r="A3" s="256" t="s">
        <v>1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2" ht="13.8" x14ac:dyDescent="0.25">
      <c r="A4" s="257" t="s">
        <v>2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2" ht="13.8" thickBot="1" x14ac:dyDescent="0.3">
      <c r="A5" s="5"/>
      <c r="B5" s="5"/>
      <c r="C5" s="5"/>
      <c r="D5" s="6"/>
      <c r="E5" s="6"/>
      <c r="F5" s="5"/>
      <c r="G5" s="5"/>
      <c r="H5" s="5"/>
      <c r="I5" s="6"/>
      <c r="J5" s="7"/>
    </row>
    <row r="6" spans="1:12" s="5" customFormat="1" ht="12" x14ac:dyDescent="0.25">
      <c r="A6" s="8"/>
      <c r="B6" s="9"/>
      <c r="C6" s="10" t="s">
        <v>3</v>
      </c>
      <c r="D6" s="258" t="s">
        <v>4</v>
      </c>
      <c r="E6" s="260" t="s">
        <v>5</v>
      </c>
      <c r="F6" s="11"/>
      <c r="G6" s="11"/>
      <c r="H6" s="10" t="s">
        <v>6</v>
      </c>
      <c r="I6" s="260" t="s">
        <v>4</v>
      </c>
      <c r="J6" s="260" t="s">
        <v>5</v>
      </c>
    </row>
    <row r="7" spans="1:12" s="5" customFormat="1" ht="12" x14ac:dyDescent="0.25">
      <c r="A7" s="12"/>
      <c r="B7" s="13" t="s">
        <v>7</v>
      </c>
      <c r="C7" s="14" t="s">
        <v>8</v>
      </c>
      <c r="D7" s="259"/>
      <c r="E7" s="261"/>
      <c r="F7" s="15"/>
      <c r="G7" s="16" t="s">
        <v>9</v>
      </c>
      <c r="H7" s="14" t="s">
        <v>8</v>
      </c>
      <c r="I7" s="261"/>
      <c r="J7" s="261"/>
    </row>
    <row r="8" spans="1:12" s="5" customFormat="1" ht="11.4" x14ac:dyDescent="0.2">
      <c r="A8" s="17"/>
      <c r="B8" s="18"/>
      <c r="C8" s="19"/>
      <c r="D8" s="7"/>
      <c r="E8" s="20"/>
      <c r="F8" s="18"/>
      <c r="G8" s="9"/>
      <c r="H8" s="21"/>
      <c r="I8" s="22"/>
      <c r="J8" s="20"/>
    </row>
    <row r="9" spans="1:12" s="5" customFormat="1" ht="12" x14ac:dyDescent="0.25">
      <c r="A9" s="17"/>
      <c r="B9" s="23" t="s">
        <v>10</v>
      </c>
      <c r="C9" s="24"/>
      <c r="D9" s="25">
        <f>D10+D13+D15+D19+D22+D26</f>
        <v>695352064</v>
      </c>
      <c r="E9" s="26">
        <f>E10+E13+E15+E19+E22+E26</f>
        <v>719136092</v>
      </c>
      <c r="F9" s="27"/>
      <c r="G9" s="28" t="s">
        <v>11</v>
      </c>
      <c r="H9" s="24"/>
      <c r="I9" s="29">
        <f>+I10+I19</f>
        <v>487818886</v>
      </c>
      <c r="J9" s="80">
        <f>J10</f>
        <v>497275899</v>
      </c>
    </row>
    <row r="10" spans="1:12" s="5" customFormat="1" ht="12" x14ac:dyDescent="0.25">
      <c r="A10" s="9"/>
      <c r="B10" s="30" t="s">
        <v>12</v>
      </c>
      <c r="C10" s="10" t="s">
        <v>13</v>
      </c>
      <c r="D10" s="31">
        <f>+D11+D12</f>
        <v>5174552</v>
      </c>
      <c r="E10" s="32">
        <f>E12+E11</f>
        <v>5552112</v>
      </c>
      <c r="F10" s="33"/>
      <c r="G10" s="34" t="s">
        <v>14</v>
      </c>
      <c r="H10" s="35" t="s">
        <v>15</v>
      </c>
      <c r="I10" s="31">
        <f>+I11+I14+I16+I13</f>
        <v>487717979</v>
      </c>
      <c r="J10" s="31">
        <f>J11+J14+J16+J13</f>
        <v>497275899</v>
      </c>
      <c r="K10" s="36"/>
    </row>
    <row r="11" spans="1:12" s="5" customFormat="1" ht="12" x14ac:dyDescent="0.25">
      <c r="A11" s="37"/>
      <c r="B11" s="18" t="s">
        <v>16</v>
      </c>
      <c r="C11" s="24"/>
      <c r="D11" s="38">
        <v>3231631</v>
      </c>
      <c r="E11" s="39">
        <v>3407074</v>
      </c>
      <c r="F11" s="40"/>
      <c r="G11" s="41" t="s">
        <v>17</v>
      </c>
      <c r="H11" s="42"/>
      <c r="I11" s="43">
        <f>+I12</f>
        <v>382933750</v>
      </c>
      <c r="J11" s="29">
        <f>J12</f>
        <v>382933750</v>
      </c>
    </row>
    <row r="12" spans="1:12" s="5" customFormat="1" ht="12" x14ac:dyDescent="0.25">
      <c r="A12" s="37"/>
      <c r="B12" s="18" t="s">
        <v>18</v>
      </c>
      <c r="C12" s="19"/>
      <c r="D12" s="38">
        <v>1942921</v>
      </c>
      <c r="E12" s="39">
        <v>2145038</v>
      </c>
      <c r="F12" s="40"/>
      <c r="G12" s="44" t="s">
        <v>19</v>
      </c>
      <c r="H12" s="42"/>
      <c r="I12" s="38">
        <v>382933750</v>
      </c>
      <c r="J12" s="45">
        <v>382933750</v>
      </c>
      <c r="L12" s="46"/>
    </row>
    <row r="13" spans="1:12" s="5" customFormat="1" ht="12" x14ac:dyDescent="0.25">
      <c r="A13" s="37"/>
      <c r="B13" s="23" t="s">
        <v>20</v>
      </c>
      <c r="C13" s="24" t="s">
        <v>21</v>
      </c>
      <c r="D13" s="43">
        <f>+D14</f>
        <v>1658504</v>
      </c>
      <c r="E13" s="47">
        <f>SUM(E14:E14)</f>
        <v>1475079</v>
      </c>
      <c r="F13" s="40"/>
      <c r="G13" s="41" t="s">
        <v>22</v>
      </c>
      <c r="H13" s="42"/>
      <c r="I13" s="43">
        <v>114140426</v>
      </c>
      <c r="J13" s="43">
        <v>115206800</v>
      </c>
      <c r="L13" s="46"/>
    </row>
    <row r="14" spans="1:12" s="5" customFormat="1" ht="12" x14ac:dyDescent="0.25">
      <c r="A14" s="37"/>
      <c r="B14" s="18" t="s">
        <v>23</v>
      </c>
      <c r="C14" s="19"/>
      <c r="D14" s="38">
        <v>1658504</v>
      </c>
      <c r="E14" s="39">
        <v>1475079</v>
      </c>
      <c r="F14" s="40"/>
      <c r="G14" s="41" t="s">
        <v>24</v>
      </c>
      <c r="H14" s="42"/>
      <c r="I14" s="43">
        <f>+I15</f>
        <v>201723</v>
      </c>
      <c r="J14" s="29">
        <f>J15</f>
        <v>201723</v>
      </c>
    </row>
    <row r="15" spans="1:12" s="5" customFormat="1" ht="12" x14ac:dyDescent="0.25">
      <c r="A15" s="37"/>
      <c r="B15" s="23" t="s">
        <v>25</v>
      </c>
      <c r="C15" s="24" t="s">
        <v>26</v>
      </c>
      <c r="D15" s="43">
        <f>+D16+D17+D18</f>
        <v>30328008</v>
      </c>
      <c r="E15" s="47">
        <f>SUM(E16:E18)</f>
        <v>31903880</v>
      </c>
      <c r="F15" s="40"/>
      <c r="G15" s="44" t="s">
        <v>27</v>
      </c>
      <c r="H15" s="42"/>
      <c r="I15" s="38">
        <v>201723</v>
      </c>
      <c r="J15" s="45">
        <v>201723</v>
      </c>
    </row>
    <row r="16" spans="1:12" s="5" customFormat="1" ht="12" x14ac:dyDescent="0.25">
      <c r="A16" s="37"/>
      <c r="B16" s="18" t="s">
        <v>28</v>
      </c>
      <c r="C16" s="19"/>
      <c r="D16" s="45">
        <v>6999167</v>
      </c>
      <c r="E16" s="39">
        <v>9903394</v>
      </c>
      <c r="F16" s="40"/>
      <c r="G16" s="41" t="s">
        <v>29</v>
      </c>
      <c r="H16" s="42" t="s">
        <v>30</v>
      </c>
      <c r="I16" s="43">
        <v>-9557920</v>
      </c>
      <c r="J16" s="43">
        <v>-1066374</v>
      </c>
    </row>
    <row r="17" spans="1:10" s="5" customFormat="1" ht="12" x14ac:dyDescent="0.25">
      <c r="A17" s="37"/>
      <c r="B17" s="18" t="s">
        <v>31</v>
      </c>
      <c r="C17" s="19"/>
      <c r="D17" s="38">
        <v>22114384</v>
      </c>
      <c r="E17" s="39">
        <v>20431193</v>
      </c>
      <c r="F17" s="40"/>
      <c r="G17" s="37"/>
      <c r="H17" s="42"/>
      <c r="I17" s="48"/>
      <c r="J17" s="48">
        <v>0</v>
      </c>
    </row>
    <row r="18" spans="1:10" s="5" customFormat="1" ht="12" x14ac:dyDescent="0.25">
      <c r="A18" s="37"/>
      <c r="B18" s="18" t="s">
        <v>23</v>
      </c>
      <c r="C18" s="19"/>
      <c r="D18" s="38">
        <v>1214457</v>
      </c>
      <c r="E18" s="39">
        <v>1569293</v>
      </c>
      <c r="F18" s="40"/>
      <c r="G18" s="49" t="s">
        <v>32</v>
      </c>
      <c r="H18" s="42" t="s">
        <v>33</v>
      </c>
      <c r="I18" s="43">
        <f>+I19</f>
        <v>100907</v>
      </c>
      <c r="J18" s="29">
        <f>+J19</f>
        <v>0</v>
      </c>
    </row>
    <row r="19" spans="1:10" s="5" customFormat="1" ht="12" x14ac:dyDescent="0.25">
      <c r="A19" s="37"/>
      <c r="B19" s="50" t="s">
        <v>34</v>
      </c>
      <c r="C19" s="24" t="s">
        <v>35</v>
      </c>
      <c r="D19" s="43">
        <f>+D20+D21</f>
        <v>595655133</v>
      </c>
      <c r="E19" s="47">
        <f>SUM(E20:E21)</f>
        <v>601099646</v>
      </c>
      <c r="F19" s="40"/>
      <c r="G19" s="51" t="s">
        <v>36</v>
      </c>
      <c r="H19" s="42"/>
      <c r="I19" s="38">
        <v>100907</v>
      </c>
      <c r="J19" s="29">
        <v>0</v>
      </c>
    </row>
    <row r="20" spans="1:10" s="5" customFormat="1" ht="12" x14ac:dyDescent="0.25">
      <c r="A20" s="37"/>
      <c r="B20" s="18" t="s">
        <v>37</v>
      </c>
      <c r="C20" s="19"/>
      <c r="D20" s="52">
        <v>491000671</v>
      </c>
      <c r="E20" s="39">
        <v>464497864</v>
      </c>
      <c r="F20" s="40"/>
      <c r="G20" s="53"/>
      <c r="H20" s="42"/>
      <c r="I20" s="45"/>
      <c r="J20" s="48"/>
    </row>
    <row r="21" spans="1:10" s="5" customFormat="1" ht="12" x14ac:dyDescent="0.25">
      <c r="A21" s="37"/>
      <c r="B21" s="18" t="s">
        <v>38</v>
      </c>
      <c r="C21" s="24" t="s">
        <v>39</v>
      </c>
      <c r="D21" s="52">
        <v>104654462</v>
      </c>
      <c r="E21" s="39">
        <v>136601782</v>
      </c>
      <c r="F21" s="40"/>
      <c r="G21" s="28" t="s">
        <v>40</v>
      </c>
      <c r="H21" s="42"/>
      <c r="I21" s="29">
        <f>I22+I24+I27+I28</f>
        <v>228881778</v>
      </c>
      <c r="J21" s="54">
        <f>J22+J24+J27+J28</f>
        <v>231475429</v>
      </c>
    </row>
    <row r="22" spans="1:10" s="5" customFormat="1" ht="12" x14ac:dyDescent="0.25">
      <c r="A22" s="37"/>
      <c r="B22" s="23" t="s">
        <v>41</v>
      </c>
      <c r="C22" s="24" t="s">
        <v>42</v>
      </c>
      <c r="D22" s="43">
        <f>+D23+D24+D25</f>
        <v>11266669</v>
      </c>
      <c r="E22" s="47">
        <f>SUM(E23:E25)</f>
        <v>27046117</v>
      </c>
      <c r="F22" s="40"/>
      <c r="G22" s="41" t="s">
        <v>43</v>
      </c>
      <c r="H22" s="42" t="s">
        <v>44</v>
      </c>
      <c r="I22" s="55">
        <f>+I23</f>
        <v>4880574</v>
      </c>
      <c r="J22" s="29">
        <f>J23</f>
        <v>14473454</v>
      </c>
    </row>
    <row r="23" spans="1:10" s="5" customFormat="1" ht="12" x14ac:dyDescent="0.25">
      <c r="A23" s="37"/>
      <c r="B23" s="18" t="s">
        <v>37</v>
      </c>
      <c r="C23" s="24"/>
      <c r="D23" s="38">
        <v>5571577</v>
      </c>
      <c r="E23" s="39">
        <v>16016356</v>
      </c>
      <c r="F23" s="40"/>
      <c r="G23" s="44" t="s">
        <v>45</v>
      </c>
      <c r="H23" s="42"/>
      <c r="I23" s="38">
        <v>4880574</v>
      </c>
      <c r="J23" s="45">
        <v>14473454</v>
      </c>
    </row>
    <row r="24" spans="1:10" s="5" customFormat="1" ht="12" x14ac:dyDescent="0.25">
      <c r="A24" s="37"/>
      <c r="B24" s="18" t="s">
        <v>46</v>
      </c>
      <c r="C24" s="24"/>
      <c r="D24" s="38">
        <v>5000000</v>
      </c>
      <c r="E24" s="39">
        <v>10757896</v>
      </c>
      <c r="F24" s="40"/>
      <c r="G24" s="41" t="s">
        <v>47</v>
      </c>
      <c r="H24" s="42" t="s">
        <v>48</v>
      </c>
      <c r="I24" s="43">
        <f>+I25+I26</f>
        <v>109001485</v>
      </c>
      <c r="J24" s="29">
        <f>J25+J26</f>
        <v>109875201</v>
      </c>
    </row>
    <row r="25" spans="1:10" s="5" customFormat="1" ht="12" x14ac:dyDescent="0.25">
      <c r="A25" s="37"/>
      <c r="B25" s="18" t="s">
        <v>49</v>
      </c>
      <c r="C25" s="24"/>
      <c r="D25" s="38">
        <v>695092</v>
      </c>
      <c r="E25" s="39">
        <v>271865</v>
      </c>
      <c r="F25" s="40"/>
      <c r="G25" s="44" t="s">
        <v>50</v>
      </c>
      <c r="H25" s="42"/>
      <c r="I25" s="38">
        <v>108962278</v>
      </c>
      <c r="J25" s="45">
        <v>109841996</v>
      </c>
    </row>
    <row r="26" spans="1:10" s="5" customFormat="1" ht="12" x14ac:dyDescent="0.25">
      <c r="A26" s="37"/>
      <c r="B26" s="23" t="s">
        <v>51</v>
      </c>
      <c r="C26" s="24" t="s">
        <v>52</v>
      </c>
      <c r="D26" s="43">
        <v>51269198</v>
      </c>
      <c r="E26" s="47">
        <f>51974908+84350</f>
        <v>52059258</v>
      </c>
      <c r="F26" s="40"/>
      <c r="G26" s="44" t="s">
        <v>53</v>
      </c>
      <c r="H26" s="42"/>
      <c r="I26" s="38">
        <v>39207</v>
      </c>
      <c r="J26" s="45">
        <v>33205</v>
      </c>
    </row>
    <row r="27" spans="1:10" s="5" customFormat="1" ht="12" x14ac:dyDescent="0.25">
      <c r="A27" s="37"/>
      <c r="B27" s="18"/>
      <c r="C27" s="56"/>
      <c r="D27" s="57"/>
      <c r="E27" s="56"/>
      <c r="F27" s="40"/>
      <c r="G27" s="41" t="s">
        <v>54</v>
      </c>
      <c r="H27" s="42" t="s">
        <v>39</v>
      </c>
      <c r="I27" s="58">
        <v>114972077</v>
      </c>
      <c r="J27" s="43">
        <f>102108888+4924265</f>
        <v>107033153</v>
      </c>
    </row>
    <row r="28" spans="1:10" s="5" customFormat="1" ht="12" x14ac:dyDescent="0.25">
      <c r="A28" s="37"/>
      <c r="B28" s="18"/>
      <c r="C28" s="19"/>
      <c r="D28" s="45"/>
      <c r="E28" s="39"/>
      <c r="F28" s="40"/>
      <c r="G28" s="41" t="s">
        <v>55</v>
      </c>
      <c r="H28" s="42" t="s">
        <v>52</v>
      </c>
      <c r="I28" s="58">
        <v>27642</v>
      </c>
      <c r="J28" s="43">
        <v>93621</v>
      </c>
    </row>
    <row r="29" spans="1:10" s="5" customFormat="1" ht="11.4" x14ac:dyDescent="0.2">
      <c r="A29" s="37"/>
      <c r="B29" s="18"/>
      <c r="C29" s="56"/>
      <c r="D29" s="48"/>
      <c r="E29" s="59"/>
      <c r="F29" s="40"/>
      <c r="G29" s="53"/>
      <c r="H29" s="60"/>
      <c r="I29" s="48"/>
      <c r="J29" s="48"/>
    </row>
    <row r="30" spans="1:10" s="5" customFormat="1" ht="12" x14ac:dyDescent="0.25">
      <c r="A30" s="37"/>
      <c r="C30" s="24"/>
      <c r="D30" s="61">
        <f>+D32+D39+D41+D45+D46+D31</f>
        <v>92719303</v>
      </c>
      <c r="E30" s="62">
        <f>E32+E39+E41+E45+E46</f>
        <v>58013849</v>
      </c>
      <c r="F30" s="40"/>
      <c r="G30" s="53"/>
      <c r="H30" s="60"/>
      <c r="I30" s="45"/>
      <c r="J30" s="48"/>
    </row>
    <row r="31" spans="1:10" s="5" customFormat="1" ht="12" x14ac:dyDescent="0.25">
      <c r="A31" s="37"/>
      <c r="B31" s="23" t="s">
        <v>56</v>
      </c>
      <c r="C31" s="24"/>
      <c r="D31" s="63"/>
      <c r="E31" s="47"/>
      <c r="F31" s="40"/>
      <c r="G31" s="53"/>
      <c r="H31" s="60"/>
      <c r="I31" s="45"/>
      <c r="J31" s="48"/>
    </row>
    <row r="32" spans="1:10" s="5" customFormat="1" ht="12" x14ac:dyDescent="0.25">
      <c r="A32" s="37"/>
      <c r="B32" s="23" t="s">
        <v>57</v>
      </c>
      <c r="C32" s="24"/>
      <c r="D32" s="63">
        <f>+SUM(D33:D38)</f>
        <v>12728906</v>
      </c>
      <c r="E32" s="47">
        <f>SUM(E33:E38)</f>
        <v>4619648</v>
      </c>
      <c r="F32" s="40"/>
      <c r="G32" s="53"/>
      <c r="H32" s="42"/>
      <c r="I32" s="45"/>
      <c r="J32" s="48"/>
    </row>
    <row r="33" spans="1:11" s="5" customFormat="1" ht="12" x14ac:dyDescent="0.25">
      <c r="A33" s="37"/>
      <c r="B33" s="18" t="s">
        <v>58</v>
      </c>
      <c r="C33" s="65"/>
      <c r="D33" s="66">
        <f>9576791-9335420</f>
        <v>241371</v>
      </c>
      <c r="E33" s="39">
        <v>304705</v>
      </c>
      <c r="F33" s="40"/>
      <c r="G33" s="53"/>
      <c r="H33" s="42"/>
      <c r="I33" s="45"/>
      <c r="J33" s="48"/>
    </row>
    <row r="34" spans="1:11" s="5" customFormat="1" ht="12" x14ac:dyDescent="0.25">
      <c r="A34" s="37"/>
      <c r="B34" s="18" t="s">
        <v>59</v>
      </c>
      <c r="C34" s="24" t="s">
        <v>39</v>
      </c>
      <c r="D34" s="66">
        <v>766319</v>
      </c>
      <c r="E34" s="39">
        <v>2514572</v>
      </c>
      <c r="F34" s="40"/>
      <c r="G34" s="53"/>
      <c r="H34" s="42"/>
      <c r="I34" s="45"/>
      <c r="J34" s="48"/>
    </row>
    <row r="35" spans="1:11" s="5" customFormat="1" ht="12" x14ac:dyDescent="0.25">
      <c r="A35" s="37"/>
      <c r="B35" s="18" t="s">
        <v>60</v>
      </c>
      <c r="C35" s="24"/>
      <c r="D35" s="66">
        <f>402607+9335420</f>
        <v>9738027</v>
      </c>
      <c r="E35" s="39">
        <v>0</v>
      </c>
      <c r="F35" s="40"/>
      <c r="G35" s="37"/>
      <c r="H35" s="56"/>
      <c r="I35" s="56"/>
      <c r="J35" s="57"/>
    </row>
    <row r="36" spans="1:11" s="5" customFormat="1" ht="12" x14ac:dyDescent="0.25">
      <c r="A36" s="37"/>
      <c r="B36" s="18" t="s">
        <v>61</v>
      </c>
      <c r="C36" s="24"/>
      <c r="D36" s="66">
        <v>0</v>
      </c>
      <c r="E36" s="39">
        <v>5778</v>
      </c>
      <c r="F36" s="40"/>
      <c r="G36" s="28" t="s">
        <v>62</v>
      </c>
      <c r="H36" s="42"/>
      <c r="I36" s="61">
        <f>I37+I38+I41+I42+I48</f>
        <v>71370703</v>
      </c>
      <c r="J36" s="54">
        <f>J38+J41+J42+J37+J48</f>
        <v>48398613</v>
      </c>
      <c r="K36" s="18"/>
    </row>
    <row r="37" spans="1:11" s="5" customFormat="1" ht="12" x14ac:dyDescent="0.25">
      <c r="A37" s="37"/>
      <c r="B37" s="18" t="s">
        <v>63</v>
      </c>
      <c r="C37" s="24" t="s">
        <v>52</v>
      </c>
      <c r="D37" s="66">
        <v>1238660</v>
      </c>
      <c r="E37" s="39">
        <v>299235</v>
      </c>
      <c r="F37" s="40"/>
      <c r="G37" s="67" t="s">
        <v>64</v>
      </c>
      <c r="H37" s="42" t="s">
        <v>65</v>
      </c>
      <c r="I37" s="43">
        <v>0</v>
      </c>
      <c r="J37" s="43">
        <v>248476</v>
      </c>
    </row>
    <row r="38" spans="1:11" s="5" customFormat="1" ht="12" x14ac:dyDescent="0.25">
      <c r="A38" s="37"/>
      <c r="B38" s="18" t="s">
        <v>66</v>
      </c>
      <c r="C38" s="24" t="s">
        <v>52</v>
      </c>
      <c r="D38" s="66">
        <v>744529</v>
      </c>
      <c r="E38" s="39">
        <v>1495358</v>
      </c>
      <c r="F38" s="40"/>
      <c r="G38" s="41" t="s">
        <v>67</v>
      </c>
      <c r="H38" s="42" t="s">
        <v>48</v>
      </c>
      <c r="I38" s="43">
        <f>+I39+I40</f>
        <v>52233051</v>
      </c>
      <c r="J38" s="29">
        <f>SUM(J39:J40)</f>
        <v>38261298</v>
      </c>
      <c r="K38" s="18"/>
    </row>
    <row r="39" spans="1:11" s="5" customFormat="1" ht="12" x14ac:dyDescent="0.25">
      <c r="A39" s="37"/>
      <c r="B39" s="50" t="s">
        <v>68</v>
      </c>
      <c r="C39" s="24" t="s">
        <v>39</v>
      </c>
      <c r="D39" s="63">
        <f>+D40</f>
        <v>54270788</v>
      </c>
      <c r="E39" s="47">
        <f>E40</f>
        <v>33635142</v>
      </c>
      <c r="F39" s="40"/>
      <c r="G39" s="44" t="s">
        <v>50</v>
      </c>
      <c r="H39" s="42"/>
      <c r="I39" s="38">
        <v>51766540</v>
      </c>
      <c r="J39" s="45">
        <v>38039239</v>
      </c>
    </row>
    <row r="40" spans="1:11" s="5" customFormat="1" ht="12" x14ac:dyDescent="0.25">
      <c r="A40" s="37"/>
      <c r="B40" s="18" t="s">
        <v>38</v>
      </c>
      <c r="C40" s="24" t="s">
        <v>69</v>
      </c>
      <c r="D40" s="64">
        <v>54270788</v>
      </c>
      <c r="E40" s="39">
        <f>4625142+29010000</f>
        <v>33635142</v>
      </c>
      <c r="F40" s="40"/>
      <c r="G40" s="44" t="s">
        <v>53</v>
      </c>
      <c r="H40" s="42"/>
      <c r="I40" s="38">
        <v>466511</v>
      </c>
      <c r="J40" s="45">
        <v>222059</v>
      </c>
    </row>
    <row r="41" spans="1:11" s="5" customFormat="1" ht="12" x14ac:dyDescent="0.25">
      <c r="A41" s="37"/>
      <c r="B41" s="23" t="s">
        <v>70</v>
      </c>
      <c r="C41" s="24" t="s">
        <v>33</v>
      </c>
      <c r="D41" s="63">
        <f>+D42+D43+D44</f>
        <v>13225846</v>
      </c>
      <c r="E41" s="47">
        <f>SUM(E42:E44)</f>
        <v>14828861</v>
      </c>
      <c r="F41" s="40"/>
      <c r="G41" s="41" t="s">
        <v>71</v>
      </c>
      <c r="H41" s="42" t="s">
        <v>39</v>
      </c>
      <c r="I41" s="58">
        <v>14592367</v>
      </c>
      <c r="J41" s="43">
        <v>4710641</v>
      </c>
      <c r="K41" s="68"/>
    </row>
    <row r="42" spans="1:11" s="5" customFormat="1" ht="12" x14ac:dyDescent="0.25">
      <c r="A42" s="37"/>
      <c r="B42" s="69" t="s">
        <v>37</v>
      </c>
      <c r="C42" s="24"/>
      <c r="D42" s="66">
        <v>9489789</v>
      </c>
      <c r="E42" s="39">
        <v>569637</v>
      </c>
      <c r="F42" s="40"/>
      <c r="G42" s="41" t="s">
        <v>72</v>
      </c>
      <c r="H42" s="42"/>
      <c r="I42" s="29">
        <f>SUM(I43:I47)</f>
        <v>4545285</v>
      </c>
      <c r="J42" s="29">
        <f>SUM(J43:J47)</f>
        <v>5178198</v>
      </c>
      <c r="K42" s="68"/>
    </row>
    <row r="43" spans="1:11" s="5" customFormat="1" ht="12" x14ac:dyDescent="0.25">
      <c r="A43" s="37"/>
      <c r="B43" s="18" t="s">
        <v>38</v>
      </c>
      <c r="C43" s="24"/>
      <c r="D43" s="66">
        <v>3735907</v>
      </c>
      <c r="E43" s="39">
        <v>13643107</v>
      </c>
      <c r="F43" s="40"/>
      <c r="G43" s="44" t="s">
        <v>73</v>
      </c>
      <c r="H43" s="42"/>
      <c r="I43" s="38">
        <f>2387962-500498</f>
        <v>1887464</v>
      </c>
      <c r="J43" s="45">
        <v>2071396</v>
      </c>
      <c r="K43" s="68"/>
    </row>
    <row r="44" spans="1:11" s="5" customFormat="1" ht="12" x14ac:dyDescent="0.25">
      <c r="A44" s="37"/>
      <c r="B44" s="18" t="s">
        <v>49</v>
      </c>
      <c r="C44" s="24"/>
      <c r="D44" s="66">
        <v>150</v>
      </c>
      <c r="E44" s="39">
        <v>616117</v>
      </c>
      <c r="F44" s="40"/>
      <c r="G44" s="44" t="s">
        <v>74</v>
      </c>
      <c r="H44" s="42" t="s">
        <v>39</v>
      </c>
      <c r="I44" s="38">
        <v>723754</v>
      </c>
      <c r="J44" s="45">
        <v>1061858</v>
      </c>
      <c r="K44" s="68"/>
    </row>
    <row r="45" spans="1:11" s="5" customFormat="1" ht="12" x14ac:dyDescent="0.25">
      <c r="A45" s="37"/>
      <c r="B45" s="23" t="s">
        <v>75</v>
      </c>
      <c r="C45" s="24"/>
      <c r="D45" s="70">
        <v>162755</v>
      </c>
      <c r="E45" s="47">
        <v>169736</v>
      </c>
      <c r="F45" s="40"/>
      <c r="G45" s="44" t="s">
        <v>76</v>
      </c>
      <c r="H45" s="42"/>
      <c r="I45" s="38">
        <v>1502633</v>
      </c>
      <c r="J45" s="45">
        <v>1199799</v>
      </c>
    </row>
    <row r="46" spans="1:11" s="5" customFormat="1" ht="12" x14ac:dyDescent="0.25">
      <c r="A46" s="37"/>
      <c r="B46" s="23" t="s">
        <v>77</v>
      </c>
      <c r="C46" s="24" t="s">
        <v>78</v>
      </c>
      <c r="D46" s="63">
        <f>+D47+D48</f>
        <v>12331008</v>
      </c>
      <c r="E46" s="47">
        <f>SUM(E47:E48)</f>
        <v>4760462</v>
      </c>
      <c r="F46" s="40"/>
      <c r="G46" s="44" t="s">
        <v>79</v>
      </c>
      <c r="H46" s="42"/>
      <c r="I46" s="38">
        <v>268161</v>
      </c>
      <c r="J46" s="45">
        <v>224678</v>
      </c>
    </row>
    <row r="47" spans="1:11" s="5" customFormat="1" ht="12" x14ac:dyDescent="0.25">
      <c r="A47" s="37"/>
      <c r="B47" s="18" t="s">
        <v>80</v>
      </c>
      <c r="C47" s="24"/>
      <c r="D47" s="64">
        <v>8444139</v>
      </c>
      <c r="E47" s="39">
        <v>287015</v>
      </c>
      <c r="F47" s="40"/>
      <c r="G47" s="53" t="s">
        <v>81</v>
      </c>
      <c r="H47" s="42" t="s">
        <v>52</v>
      </c>
      <c r="I47" s="38">
        <v>163273</v>
      </c>
      <c r="J47" s="45">
        <v>620467</v>
      </c>
    </row>
    <row r="48" spans="1:11" x14ac:dyDescent="0.25">
      <c r="A48" s="37"/>
      <c r="B48" s="18" t="s">
        <v>82</v>
      </c>
      <c r="C48" s="24"/>
      <c r="D48" s="7">
        <v>3886869</v>
      </c>
      <c r="E48" s="71">
        <v>4473447</v>
      </c>
      <c r="F48" s="18"/>
      <c r="G48" s="72"/>
      <c r="H48" s="24"/>
      <c r="I48" s="73"/>
      <c r="J48" s="73"/>
    </row>
    <row r="49" spans="1:11" x14ac:dyDescent="0.25">
      <c r="A49" s="74"/>
      <c r="B49" s="75" t="s">
        <v>83</v>
      </c>
      <c r="C49" s="76"/>
      <c r="D49" s="77">
        <f>D30+D9</f>
        <v>788071367</v>
      </c>
      <c r="E49" s="78">
        <f>E30+E9</f>
        <v>777149941</v>
      </c>
      <c r="F49" s="79"/>
      <c r="G49" s="13" t="s">
        <v>84</v>
      </c>
      <c r="H49" s="76"/>
      <c r="I49" s="54">
        <f>I36+I21+I9</f>
        <v>788071367</v>
      </c>
      <c r="J49" s="80">
        <f>J36+J21+J9</f>
        <v>777149941</v>
      </c>
      <c r="K49" s="81"/>
    </row>
    <row r="50" spans="1:11" s="82" customFormat="1" ht="15" customHeight="1" x14ac:dyDescent="0.25">
      <c r="A50" s="5"/>
      <c r="B50" s="5"/>
      <c r="C50" s="5"/>
      <c r="D50" s="6"/>
      <c r="E50" s="6"/>
      <c r="F50" s="5"/>
      <c r="G50" s="5"/>
      <c r="H50" s="5"/>
      <c r="I50" s="6"/>
      <c r="J50" s="6"/>
    </row>
    <row r="51" spans="1:11" s="5" customFormat="1" ht="11.4" x14ac:dyDescent="0.2">
      <c r="A51" s="254" t="s">
        <v>85</v>
      </c>
      <c r="B51" s="254"/>
      <c r="C51" s="254"/>
      <c r="D51" s="254"/>
      <c r="E51" s="254"/>
      <c r="F51" s="254"/>
      <c r="G51" s="254"/>
      <c r="H51" s="254"/>
      <c r="I51" s="254"/>
      <c r="J51" s="254"/>
    </row>
    <row r="52" spans="1:11" s="5" customFormat="1" ht="11.4" x14ac:dyDescent="0.2">
      <c r="D52" s="6"/>
      <c r="E52" s="6"/>
      <c r="I52" s="6"/>
      <c r="J52" s="6"/>
    </row>
    <row r="53" spans="1:11" s="5" customFormat="1" ht="11.4" x14ac:dyDescent="0.2">
      <c r="D53" s="6"/>
      <c r="E53" s="6"/>
      <c r="H53" s="18"/>
      <c r="I53" s="7"/>
      <c r="J53" s="6"/>
    </row>
    <row r="54" spans="1:11" s="5" customFormat="1" ht="11.4" x14ac:dyDescent="0.2">
      <c r="D54" s="6"/>
      <c r="E54" s="6"/>
      <c r="H54" s="18"/>
      <c r="I54" s="7"/>
      <c r="J54" s="6"/>
    </row>
    <row r="55" spans="1:11" s="5" customFormat="1" ht="11.4" x14ac:dyDescent="0.2">
      <c r="D55" s="6"/>
      <c r="E55" s="6"/>
      <c r="H55" s="18"/>
      <c r="I55" s="7"/>
      <c r="J55" s="6"/>
    </row>
    <row r="56" spans="1:11" s="5" customFormat="1" ht="11.4" x14ac:dyDescent="0.2">
      <c r="D56" s="6"/>
      <c r="E56" s="6"/>
      <c r="I56" s="6"/>
      <c r="J56" s="6"/>
    </row>
    <row r="57" spans="1:11" s="5" customFormat="1" ht="11.4" x14ac:dyDescent="0.2">
      <c r="D57" s="6"/>
      <c r="E57" s="6"/>
      <c r="I57" s="6"/>
      <c r="J57" s="6"/>
    </row>
    <row r="58" spans="1:11" s="5" customFormat="1" ht="11.4" x14ac:dyDescent="0.2">
      <c r="D58" s="6"/>
      <c r="E58" s="6"/>
      <c r="I58" s="6"/>
      <c r="J58" s="6"/>
    </row>
    <row r="59" spans="1:11" s="5" customFormat="1" ht="11.4" x14ac:dyDescent="0.2">
      <c r="D59" s="6"/>
      <c r="E59" s="6"/>
      <c r="I59" s="6"/>
      <c r="J59" s="6"/>
    </row>
    <row r="60" spans="1:11" s="5" customFormat="1" ht="11.4" x14ac:dyDescent="0.2">
      <c r="D60" s="6"/>
      <c r="E60" s="6"/>
      <c r="I60" s="6"/>
      <c r="J60" s="6"/>
    </row>
    <row r="61" spans="1:11" x14ac:dyDescent="0.25">
      <c r="A61" s="5"/>
      <c r="B61" s="5"/>
      <c r="C61" s="5"/>
      <c r="D61" s="6"/>
      <c r="E61" s="6"/>
      <c r="F61" s="5"/>
      <c r="G61" s="5"/>
      <c r="H61" s="5"/>
      <c r="I61" s="6"/>
      <c r="J61" s="6"/>
    </row>
    <row r="62" spans="1:11" x14ac:dyDescent="0.25">
      <c r="A62" s="5"/>
      <c r="B62" s="5"/>
      <c r="C62" s="5"/>
      <c r="D62" s="6"/>
      <c r="E62" s="6"/>
      <c r="F62" s="5"/>
      <c r="G62" s="5"/>
      <c r="H62" s="5"/>
      <c r="I62" s="6"/>
      <c r="J62" s="6"/>
    </row>
  </sheetData>
  <mergeCells count="8">
    <mergeCell ref="A51:J51"/>
    <mergeCell ref="A1:J1"/>
    <mergeCell ref="A3:J3"/>
    <mergeCell ref="A4:J4"/>
    <mergeCell ref="D6:D7"/>
    <mergeCell ref="E6:E7"/>
    <mergeCell ref="I6:I7"/>
    <mergeCell ref="J6:J7"/>
  </mergeCells>
  <dataValidations count="1">
    <dataValidation allowBlank="1" showInputMessage="1" showErrorMessage="1" sqref="D11:D12 D14 D42:D45 D16:D18 D23:D26 I16 D20:D21 D33:D38"/>
  </dataValidations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5" orientation="landscape" useFirstPageNumber="1" horizontalDpi="300" verticalDpi="300" r:id="rId1"/>
  <headerFooter alignWithMargins="0">
    <oddFooter>&amp;R&amp;"Arial,Negrita"&amp;9 1</oddFooter>
  </headerFooter>
  <ignoredErrors>
    <ignoredError sqref="J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view="pageBreakPreview" zoomScaleNormal="90" zoomScaleSheetLayoutView="100" workbookViewId="0">
      <selection activeCell="C47" sqref="C47"/>
    </sheetView>
  </sheetViews>
  <sheetFormatPr defaultColWidth="9.109375" defaultRowHeight="13.2" x14ac:dyDescent="0.25"/>
  <cols>
    <col min="1" max="1" width="64.5546875" style="4" customWidth="1"/>
    <col min="2" max="2" width="11.6640625" style="4" customWidth="1"/>
    <col min="3" max="3" width="11.33203125" style="4" customWidth="1"/>
    <col min="4" max="4" width="10" style="4" bestFit="1" customWidth="1"/>
    <col min="5" max="6" width="11.6640625" style="4" customWidth="1"/>
    <col min="7" max="16384" width="9.109375" style="4"/>
  </cols>
  <sheetData>
    <row r="1" spans="1:5" ht="17.399999999999999" x14ac:dyDescent="0.3">
      <c r="A1" s="255" t="s">
        <v>0</v>
      </c>
      <c r="B1" s="255"/>
      <c r="C1" s="255"/>
      <c r="D1" s="255"/>
      <c r="E1" s="255"/>
    </row>
    <row r="2" spans="1:5" x14ac:dyDescent="0.25">
      <c r="A2" s="84"/>
      <c r="B2" s="84"/>
      <c r="C2" s="84"/>
      <c r="D2" s="84"/>
      <c r="E2" s="84"/>
    </row>
    <row r="3" spans="1:5" ht="13.8" x14ac:dyDescent="0.25">
      <c r="A3" s="256" t="s">
        <v>86</v>
      </c>
      <c r="B3" s="256"/>
      <c r="C3" s="256"/>
      <c r="D3" s="256"/>
      <c r="E3" s="256"/>
    </row>
    <row r="4" spans="1:5" ht="13.8" x14ac:dyDescent="0.25">
      <c r="A4" s="257" t="s">
        <v>2</v>
      </c>
      <c r="B4" s="257"/>
      <c r="C4" s="257"/>
      <c r="D4" s="257"/>
      <c r="E4" s="257"/>
    </row>
    <row r="5" spans="1:5" ht="13.8" x14ac:dyDescent="0.25">
      <c r="A5" s="85"/>
      <c r="B5" s="85"/>
      <c r="C5" s="85"/>
      <c r="D5" s="85"/>
    </row>
    <row r="6" spans="1:5" s="5" customFormat="1" ht="12" thickBot="1" x14ac:dyDescent="0.25"/>
    <row r="7" spans="1:5" s="5" customFormat="1" ht="12" x14ac:dyDescent="0.25">
      <c r="A7" s="8"/>
      <c r="B7" s="86" t="s">
        <v>6</v>
      </c>
      <c r="C7" s="87" t="s">
        <v>87</v>
      </c>
      <c r="D7" s="88" t="s">
        <v>87</v>
      </c>
    </row>
    <row r="8" spans="1:5" s="5" customFormat="1" ht="12" x14ac:dyDescent="0.25">
      <c r="A8" s="89"/>
      <c r="B8" s="90" t="s">
        <v>8</v>
      </c>
      <c r="C8" s="91">
        <v>2016</v>
      </c>
      <c r="D8" s="92">
        <v>2015</v>
      </c>
    </row>
    <row r="9" spans="1:5" s="5" customFormat="1" ht="11.4" x14ac:dyDescent="0.2">
      <c r="A9" s="17"/>
      <c r="B9" s="93"/>
      <c r="C9" s="9"/>
      <c r="D9" s="94"/>
    </row>
    <row r="10" spans="1:5" s="5" customFormat="1" ht="12" x14ac:dyDescent="0.25">
      <c r="A10" s="95" t="s">
        <v>88</v>
      </c>
      <c r="B10" s="96"/>
      <c r="C10" s="37"/>
      <c r="D10" s="97"/>
    </row>
    <row r="11" spans="1:5" s="5" customFormat="1" ht="12" x14ac:dyDescent="0.25">
      <c r="A11" s="95" t="s">
        <v>89</v>
      </c>
      <c r="B11" s="98" t="s">
        <v>90</v>
      </c>
      <c r="C11" s="99">
        <f>+C12+C13</f>
        <v>13235698</v>
      </c>
      <c r="D11" s="100">
        <f>SUM(D12:D13)</f>
        <v>10943931</v>
      </c>
    </row>
    <row r="12" spans="1:5" s="5" customFormat="1" ht="11.4" x14ac:dyDescent="0.2">
      <c r="A12" s="17" t="s">
        <v>91</v>
      </c>
      <c r="B12" s="101"/>
      <c r="C12" s="102">
        <v>7652769</v>
      </c>
      <c r="D12" s="103">
        <v>7953994</v>
      </c>
    </row>
    <row r="13" spans="1:5" s="5" customFormat="1" ht="11.4" x14ac:dyDescent="0.2">
      <c r="A13" s="17" t="s">
        <v>92</v>
      </c>
      <c r="B13" s="101"/>
      <c r="C13" s="102">
        <v>5582929</v>
      </c>
      <c r="D13" s="104">
        <v>2989937</v>
      </c>
    </row>
    <row r="14" spans="1:5" s="5" customFormat="1" ht="12" x14ac:dyDescent="0.25">
      <c r="A14" s="95" t="s">
        <v>93</v>
      </c>
      <c r="B14" s="98" t="s">
        <v>94</v>
      </c>
      <c r="C14" s="99">
        <f>+C15+C16</f>
        <v>4779298</v>
      </c>
      <c r="D14" s="105">
        <f>SUM(D15:D16)</f>
        <v>1852581</v>
      </c>
    </row>
    <row r="15" spans="1:5" s="5" customFormat="1" ht="11.4" x14ac:dyDescent="0.2">
      <c r="A15" s="17" t="s">
        <v>95</v>
      </c>
      <c r="B15" s="101"/>
      <c r="C15" s="102">
        <v>4455746</v>
      </c>
      <c r="D15" s="103">
        <v>1527212</v>
      </c>
    </row>
    <row r="16" spans="1:5" s="5" customFormat="1" ht="11.4" x14ac:dyDescent="0.2">
      <c r="A16" s="17" t="s">
        <v>96</v>
      </c>
      <c r="B16" s="101"/>
      <c r="C16" s="102">
        <v>323552</v>
      </c>
      <c r="D16" s="103">
        <v>325369</v>
      </c>
    </row>
    <row r="17" spans="1:4" s="5" customFormat="1" ht="12" x14ac:dyDescent="0.25">
      <c r="A17" s="95" t="s">
        <v>97</v>
      </c>
      <c r="B17" s="98" t="s">
        <v>98</v>
      </c>
      <c r="C17" s="99">
        <f>+C18+C19</f>
        <v>-5472557</v>
      </c>
      <c r="D17" s="105">
        <f>+D18+D19</f>
        <v>-4833515</v>
      </c>
    </row>
    <row r="18" spans="1:4" s="5" customFormat="1" ht="11.4" x14ac:dyDescent="0.2">
      <c r="A18" s="17" t="s">
        <v>99</v>
      </c>
      <c r="B18" s="101"/>
      <c r="C18" s="102">
        <v>-4983659</v>
      </c>
      <c r="D18" s="103">
        <v>-4434586</v>
      </c>
    </row>
    <row r="19" spans="1:4" s="5" customFormat="1" ht="12" x14ac:dyDescent="0.25">
      <c r="A19" s="17" t="s">
        <v>100</v>
      </c>
      <c r="B19" s="98"/>
      <c r="C19" s="102">
        <v>-488898</v>
      </c>
      <c r="D19" s="103">
        <v>-398929</v>
      </c>
    </row>
    <row r="20" spans="1:4" s="5" customFormat="1" ht="12" x14ac:dyDescent="0.25">
      <c r="A20" s="95" t="s">
        <v>101</v>
      </c>
      <c r="B20" s="101"/>
      <c r="C20" s="106">
        <f>+C21+C22</f>
        <v>-11637296</v>
      </c>
      <c r="D20" s="105">
        <f>SUM(D21:D22)</f>
        <v>-6646178</v>
      </c>
    </row>
    <row r="21" spans="1:4" s="5" customFormat="1" ht="11.4" x14ac:dyDescent="0.2">
      <c r="A21" s="17" t="s">
        <v>102</v>
      </c>
      <c r="B21" s="101" t="s">
        <v>103</v>
      </c>
      <c r="C21" s="107">
        <v>-11392634</v>
      </c>
      <c r="D21" s="103">
        <v>-6524252</v>
      </c>
    </row>
    <row r="22" spans="1:4" s="5" customFormat="1" ht="11.4" x14ac:dyDescent="0.2">
      <c r="A22" s="17" t="s">
        <v>104</v>
      </c>
      <c r="B22" s="101"/>
      <c r="C22" s="107">
        <v>-244662</v>
      </c>
      <c r="D22" s="103">
        <v>-121926</v>
      </c>
    </row>
    <row r="23" spans="1:4" s="5" customFormat="1" ht="12" x14ac:dyDescent="0.25">
      <c r="A23" s="95" t="s">
        <v>105</v>
      </c>
      <c r="B23" s="98" t="s">
        <v>106</v>
      </c>
      <c r="C23" s="106">
        <v>-1814195</v>
      </c>
      <c r="D23" s="105">
        <v>-1691675</v>
      </c>
    </row>
    <row r="24" spans="1:4" s="5" customFormat="1" ht="12" x14ac:dyDescent="0.25">
      <c r="A24" s="95" t="s">
        <v>107</v>
      </c>
      <c r="B24" s="98" t="s">
        <v>44</v>
      </c>
      <c r="C24" s="63">
        <f>4154204+248476</f>
        <v>4402680</v>
      </c>
      <c r="D24" s="105">
        <v>0</v>
      </c>
    </row>
    <row r="25" spans="1:4" s="5" customFormat="1" ht="12" x14ac:dyDescent="0.25">
      <c r="A25" s="95" t="s">
        <v>108</v>
      </c>
      <c r="B25" s="98"/>
      <c r="C25" s="106">
        <f>+C26+C27</f>
        <v>-2669263</v>
      </c>
      <c r="D25" s="105">
        <f>D26</f>
        <v>0</v>
      </c>
    </row>
    <row r="26" spans="1:4" s="5" customFormat="1" x14ac:dyDescent="0.2">
      <c r="A26" s="108" t="s">
        <v>109</v>
      </c>
      <c r="B26" s="101" t="s">
        <v>26</v>
      </c>
      <c r="C26" s="107">
        <v>-2300000</v>
      </c>
      <c r="D26" s="103">
        <v>0</v>
      </c>
    </row>
    <row r="27" spans="1:4" s="5" customFormat="1" x14ac:dyDescent="0.2">
      <c r="A27" s="108" t="s">
        <v>110</v>
      </c>
      <c r="B27" s="101" t="s">
        <v>21</v>
      </c>
      <c r="C27" s="107">
        <v>-369263</v>
      </c>
      <c r="D27" s="103">
        <v>0</v>
      </c>
    </row>
    <row r="28" spans="1:4" s="5" customFormat="1" ht="12" x14ac:dyDescent="0.25">
      <c r="A28" s="95" t="s">
        <v>111</v>
      </c>
      <c r="B28" s="109"/>
      <c r="C28" s="110">
        <v>-504178</v>
      </c>
      <c r="D28" s="111">
        <v>-516</v>
      </c>
    </row>
    <row r="29" spans="1:4" s="5" customFormat="1" ht="12" x14ac:dyDescent="0.25">
      <c r="A29" s="95" t="s">
        <v>112</v>
      </c>
      <c r="B29" s="98"/>
      <c r="C29" s="112">
        <f>C11+C14+C17+C20+C25+C24+C28+C23</f>
        <v>320187</v>
      </c>
      <c r="D29" s="113">
        <f>D11+D14+D17+D20+D23+D24+D25+D28</f>
        <v>-375372</v>
      </c>
    </row>
    <row r="30" spans="1:4" s="5" customFormat="1" ht="11.4" x14ac:dyDescent="0.2">
      <c r="A30" s="17"/>
      <c r="B30" s="101"/>
      <c r="C30" s="7"/>
      <c r="D30" s="103"/>
    </row>
    <row r="31" spans="1:4" s="5" customFormat="1" ht="12" x14ac:dyDescent="0.25">
      <c r="A31" s="95" t="s">
        <v>113</v>
      </c>
      <c r="B31" s="98" t="s">
        <v>114</v>
      </c>
      <c r="C31" s="25">
        <f>C33+C35</f>
        <v>777521</v>
      </c>
      <c r="D31" s="100">
        <f>D33+D35</f>
        <v>508218</v>
      </c>
    </row>
    <row r="32" spans="1:4" s="5" customFormat="1" ht="11.4" x14ac:dyDescent="0.2">
      <c r="A32" s="17" t="s">
        <v>115</v>
      </c>
      <c r="B32" s="101"/>
      <c r="C32" s="7"/>
      <c r="D32" s="104"/>
    </row>
    <row r="33" spans="1:4" s="5" customFormat="1" ht="11.4" x14ac:dyDescent="0.2">
      <c r="A33" s="17" t="s">
        <v>116</v>
      </c>
      <c r="B33" s="101"/>
      <c r="C33" s="7">
        <v>20747</v>
      </c>
      <c r="D33" s="103">
        <v>5964</v>
      </c>
    </row>
    <row r="34" spans="1:4" s="5" customFormat="1" ht="11.4" x14ac:dyDescent="0.2">
      <c r="A34" s="17" t="s">
        <v>117</v>
      </c>
      <c r="B34" s="101"/>
      <c r="C34" s="7"/>
      <c r="D34" s="103"/>
    </row>
    <row r="35" spans="1:4" s="5" customFormat="1" ht="11.4" x14ac:dyDescent="0.2">
      <c r="A35" s="17" t="s">
        <v>118</v>
      </c>
      <c r="B35" s="101"/>
      <c r="C35" s="64">
        <v>756774</v>
      </c>
      <c r="D35" s="104">
        <v>502254</v>
      </c>
    </row>
    <row r="36" spans="1:4" s="5" customFormat="1" ht="12" x14ac:dyDescent="0.25">
      <c r="A36" s="114" t="s">
        <v>119</v>
      </c>
      <c r="B36" s="98" t="s">
        <v>120</v>
      </c>
      <c r="C36" s="63">
        <f>+C37+C38</f>
        <v>-5300559</v>
      </c>
      <c r="D36" s="100">
        <f>SUM(D37:D38)</f>
        <v>-3670903</v>
      </c>
    </row>
    <row r="37" spans="1:4" s="5" customFormat="1" ht="11.4" x14ac:dyDescent="0.2">
      <c r="A37" s="17" t="s">
        <v>121</v>
      </c>
      <c r="B37" s="101"/>
      <c r="C37" s="64">
        <v>-1800348</v>
      </c>
      <c r="D37" s="104">
        <v>-1181176</v>
      </c>
    </row>
    <row r="38" spans="1:4" s="5" customFormat="1" ht="11.4" x14ac:dyDescent="0.2">
      <c r="A38" s="17" t="s">
        <v>122</v>
      </c>
      <c r="B38" s="101"/>
      <c r="C38" s="64">
        <v>-3500211</v>
      </c>
      <c r="D38" s="104">
        <v>-2489727</v>
      </c>
    </row>
    <row r="39" spans="1:4" s="5" customFormat="1" ht="12" x14ac:dyDescent="0.25">
      <c r="A39" s="115" t="s">
        <v>123</v>
      </c>
      <c r="B39" s="98" t="s">
        <v>33</v>
      </c>
      <c r="C39" s="25">
        <f>+C40</f>
        <v>-90696</v>
      </c>
      <c r="D39" s="105">
        <f>D40</f>
        <v>-129622</v>
      </c>
    </row>
    <row r="40" spans="1:4" s="5" customFormat="1" ht="11.4" x14ac:dyDescent="0.2">
      <c r="A40" s="116" t="s">
        <v>124</v>
      </c>
      <c r="B40" s="101"/>
      <c r="C40" s="7">
        <v>-90696</v>
      </c>
      <c r="D40" s="103">
        <v>-129622</v>
      </c>
    </row>
    <row r="41" spans="1:4" s="5" customFormat="1" ht="12" x14ac:dyDescent="0.25">
      <c r="A41" s="95" t="s">
        <v>125</v>
      </c>
      <c r="B41" s="98"/>
      <c r="C41" s="25">
        <f>+SUM(C42:C43)</f>
        <v>-2092158</v>
      </c>
      <c r="D41" s="105">
        <f>+D42+D43</f>
        <v>601260</v>
      </c>
    </row>
    <row r="42" spans="1:4" s="5" customFormat="1" ht="11.4" x14ac:dyDescent="0.2">
      <c r="A42" s="17" t="s">
        <v>109</v>
      </c>
      <c r="B42" s="101" t="s">
        <v>126</v>
      </c>
      <c r="C42" s="64">
        <v>-2412910</v>
      </c>
      <c r="D42" s="104">
        <v>748260</v>
      </c>
    </row>
    <row r="43" spans="1:4" s="5" customFormat="1" ht="22.8" x14ac:dyDescent="0.2">
      <c r="A43" s="17" t="s">
        <v>127</v>
      </c>
      <c r="B43" s="117" t="s">
        <v>128</v>
      </c>
      <c r="C43" s="64">
        <v>320752</v>
      </c>
      <c r="D43" s="104">
        <v>-147000</v>
      </c>
    </row>
    <row r="44" spans="1:4" s="5" customFormat="1" ht="12" x14ac:dyDescent="0.25">
      <c r="A44" s="95" t="s">
        <v>129</v>
      </c>
      <c r="B44" s="98"/>
      <c r="C44" s="112">
        <f>C41+C39+C36+C31</f>
        <v>-6705892</v>
      </c>
      <c r="D44" s="113">
        <f>D41+D39+D36+D31</f>
        <v>-2691047</v>
      </c>
    </row>
    <row r="45" spans="1:4" s="5" customFormat="1" ht="12" x14ac:dyDescent="0.25">
      <c r="A45" s="95" t="s">
        <v>130</v>
      </c>
      <c r="B45" s="98"/>
      <c r="C45" s="25">
        <f>C44+C29</f>
        <v>-6385705</v>
      </c>
      <c r="D45" s="113">
        <f>D44+D29</f>
        <v>-3066419</v>
      </c>
    </row>
    <row r="46" spans="1:4" s="5" customFormat="1" ht="12" x14ac:dyDescent="0.25">
      <c r="A46" s="17" t="s">
        <v>131</v>
      </c>
      <c r="B46" s="98" t="s">
        <v>52</v>
      </c>
      <c r="C46" s="118">
        <v>-3172215</v>
      </c>
      <c r="D46" s="119">
        <v>2000045</v>
      </c>
    </row>
    <row r="47" spans="1:4" s="5" customFormat="1" ht="12.6" thickBot="1" x14ac:dyDescent="0.3">
      <c r="A47" s="120" t="s">
        <v>132</v>
      </c>
      <c r="B47" s="121"/>
      <c r="C47" s="122">
        <f>C45+C46</f>
        <v>-9557920</v>
      </c>
      <c r="D47" s="123">
        <f>D45+D46</f>
        <v>-1066374</v>
      </c>
    </row>
    <row r="48" spans="1:4" s="5" customFormat="1" ht="11.4" x14ac:dyDescent="0.2"/>
    <row r="49" spans="1:5" s="82" customFormat="1" ht="12" customHeight="1" x14ac:dyDescent="0.25">
      <c r="A49" s="262" t="s">
        <v>133</v>
      </c>
      <c r="B49" s="263"/>
      <c r="C49" s="263"/>
      <c r="D49" s="263"/>
      <c r="E49" s="263"/>
    </row>
    <row r="50" spans="1:5" s="5" customFormat="1" ht="12" customHeight="1" x14ac:dyDescent="0.25">
      <c r="A50" s="264" t="s">
        <v>134</v>
      </c>
      <c r="B50" s="265"/>
      <c r="C50" s="265"/>
      <c r="D50" s="265"/>
      <c r="E50" s="265"/>
    </row>
    <row r="51" spans="1:5" s="5" customFormat="1" ht="12" customHeight="1" x14ac:dyDescent="0.2"/>
    <row r="52" spans="1:5" s="5" customFormat="1" ht="12" customHeight="1" x14ac:dyDescent="0.2"/>
    <row r="53" spans="1:5" s="5" customFormat="1" ht="12" customHeight="1" x14ac:dyDescent="0.2"/>
    <row r="54" spans="1:5" s="5" customFormat="1" ht="11.4" x14ac:dyDescent="0.2"/>
    <row r="55" spans="1:5" s="5" customFormat="1" ht="11.4" x14ac:dyDescent="0.2"/>
    <row r="56" spans="1:5" s="5" customFormat="1" ht="11.4" x14ac:dyDescent="0.2"/>
  </sheetData>
  <mergeCells count="5">
    <mergeCell ref="A1:E1"/>
    <mergeCell ref="A3:E3"/>
    <mergeCell ref="A4:E4"/>
    <mergeCell ref="A49:E49"/>
    <mergeCell ref="A50:E50"/>
  </mergeCells>
  <dataValidations count="1">
    <dataValidation allowBlank="1" showInputMessage="1" showErrorMessage="1" sqref="C46 C23 C25:C28"/>
  </dataValidations>
  <printOptions horizontalCentered="1" verticalCentered="1"/>
  <pageMargins left="0.19685039370078741" right="0.19685039370078741" top="1.5748031496062993" bottom="0.59055118110236227" header="0.39370078740157483" footer="0.39370078740157483"/>
  <pageSetup paperSize="9" scale="91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zoomScaleNormal="100" zoomScaleSheetLayoutView="100" workbookViewId="0">
      <selection activeCell="G35" sqref="G35"/>
    </sheetView>
  </sheetViews>
  <sheetFormatPr defaultColWidth="8.88671875" defaultRowHeight="13.8" x14ac:dyDescent="0.3"/>
  <cols>
    <col min="1" max="1" width="0.88671875" style="135" customWidth="1"/>
    <col min="2" max="2" width="20.6640625" style="135" customWidth="1"/>
    <col min="3" max="3" width="4.6640625" style="135" customWidth="1"/>
    <col min="4" max="4" width="8.33203125" style="135" customWidth="1"/>
    <col min="5" max="5" width="12.33203125" style="135" customWidth="1"/>
    <col min="6" max="6" width="11.6640625" style="150" customWidth="1"/>
    <col min="7" max="7" width="13.33203125" style="165" customWidth="1"/>
    <col min="8" max="8" width="9.88671875" style="135" customWidth="1"/>
    <col min="9" max="9" width="11.6640625" style="135" customWidth="1"/>
    <col min="10" max="10" width="13.33203125" style="135" customWidth="1"/>
    <col min="11" max="11" width="11.6640625" style="135" customWidth="1"/>
    <col min="12" max="12" width="11.5546875" style="135" bestFit="1" customWidth="1"/>
    <col min="13" max="256" width="8.88671875" style="135"/>
    <col min="257" max="257" width="0.88671875" style="135" customWidth="1"/>
    <col min="258" max="258" width="36.88671875" style="135" customWidth="1"/>
    <col min="259" max="259" width="0.88671875" style="135" customWidth="1"/>
    <col min="260" max="260" width="8.33203125" style="135" customWidth="1"/>
    <col min="261" max="261" width="12.33203125" style="135" customWidth="1"/>
    <col min="262" max="267" width="11.6640625" style="135" customWidth="1"/>
    <col min="268" max="512" width="8.88671875" style="135"/>
    <col min="513" max="513" width="0.88671875" style="135" customWidth="1"/>
    <col min="514" max="514" width="36.88671875" style="135" customWidth="1"/>
    <col min="515" max="515" width="0.88671875" style="135" customWidth="1"/>
    <col min="516" max="516" width="8.33203125" style="135" customWidth="1"/>
    <col min="517" max="517" width="12.33203125" style="135" customWidth="1"/>
    <col min="518" max="523" width="11.6640625" style="135" customWidth="1"/>
    <col min="524" max="768" width="8.88671875" style="135"/>
    <col min="769" max="769" width="0.88671875" style="135" customWidth="1"/>
    <col min="770" max="770" width="36.88671875" style="135" customWidth="1"/>
    <col min="771" max="771" width="0.88671875" style="135" customWidth="1"/>
    <col min="772" max="772" width="8.33203125" style="135" customWidth="1"/>
    <col min="773" max="773" width="12.33203125" style="135" customWidth="1"/>
    <col min="774" max="779" width="11.6640625" style="135" customWidth="1"/>
    <col min="780" max="1024" width="8.88671875" style="135"/>
    <col min="1025" max="1025" width="0.88671875" style="135" customWidth="1"/>
    <col min="1026" max="1026" width="36.88671875" style="135" customWidth="1"/>
    <col min="1027" max="1027" width="0.88671875" style="135" customWidth="1"/>
    <col min="1028" max="1028" width="8.33203125" style="135" customWidth="1"/>
    <col min="1029" max="1029" width="12.33203125" style="135" customWidth="1"/>
    <col min="1030" max="1035" width="11.6640625" style="135" customWidth="1"/>
    <col min="1036" max="1280" width="8.88671875" style="135"/>
    <col min="1281" max="1281" width="0.88671875" style="135" customWidth="1"/>
    <col min="1282" max="1282" width="36.88671875" style="135" customWidth="1"/>
    <col min="1283" max="1283" width="0.88671875" style="135" customWidth="1"/>
    <col min="1284" max="1284" width="8.33203125" style="135" customWidth="1"/>
    <col min="1285" max="1285" width="12.33203125" style="135" customWidth="1"/>
    <col min="1286" max="1291" width="11.6640625" style="135" customWidth="1"/>
    <col min="1292" max="1536" width="8.88671875" style="135"/>
    <col min="1537" max="1537" width="0.88671875" style="135" customWidth="1"/>
    <col min="1538" max="1538" width="36.88671875" style="135" customWidth="1"/>
    <col min="1539" max="1539" width="0.88671875" style="135" customWidth="1"/>
    <col min="1540" max="1540" width="8.33203125" style="135" customWidth="1"/>
    <col min="1541" max="1541" width="12.33203125" style="135" customWidth="1"/>
    <col min="1542" max="1547" width="11.6640625" style="135" customWidth="1"/>
    <col min="1548" max="1792" width="8.88671875" style="135"/>
    <col min="1793" max="1793" width="0.88671875" style="135" customWidth="1"/>
    <col min="1794" max="1794" width="36.88671875" style="135" customWidth="1"/>
    <col min="1795" max="1795" width="0.88671875" style="135" customWidth="1"/>
    <col min="1796" max="1796" width="8.33203125" style="135" customWidth="1"/>
    <col min="1797" max="1797" width="12.33203125" style="135" customWidth="1"/>
    <col min="1798" max="1803" width="11.6640625" style="135" customWidth="1"/>
    <col min="1804" max="2048" width="8.88671875" style="135"/>
    <col min="2049" max="2049" width="0.88671875" style="135" customWidth="1"/>
    <col min="2050" max="2050" width="36.88671875" style="135" customWidth="1"/>
    <col min="2051" max="2051" width="0.88671875" style="135" customWidth="1"/>
    <col min="2052" max="2052" width="8.33203125" style="135" customWidth="1"/>
    <col min="2053" max="2053" width="12.33203125" style="135" customWidth="1"/>
    <col min="2054" max="2059" width="11.6640625" style="135" customWidth="1"/>
    <col min="2060" max="2304" width="8.88671875" style="135"/>
    <col min="2305" max="2305" width="0.88671875" style="135" customWidth="1"/>
    <col min="2306" max="2306" width="36.88671875" style="135" customWidth="1"/>
    <col min="2307" max="2307" width="0.88671875" style="135" customWidth="1"/>
    <col min="2308" max="2308" width="8.33203125" style="135" customWidth="1"/>
    <col min="2309" max="2309" width="12.33203125" style="135" customWidth="1"/>
    <col min="2310" max="2315" width="11.6640625" style="135" customWidth="1"/>
    <col min="2316" max="2560" width="8.88671875" style="135"/>
    <col min="2561" max="2561" width="0.88671875" style="135" customWidth="1"/>
    <col min="2562" max="2562" width="36.88671875" style="135" customWidth="1"/>
    <col min="2563" max="2563" width="0.88671875" style="135" customWidth="1"/>
    <col min="2564" max="2564" width="8.33203125" style="135" customWidth="1"/>
    <col min="2565" max="2565" width="12.33203125" style="135" customWidth="1"/>
    <col min="2566" max="2571" width="11.6640625" style="135" customWidth="1"/>
    <col min="2572" max="2816" width="8.88671875" style="135"/>
    <col min="2817" max="2817" width="0.88671875" style="135" customWidth="1"/>
    <col min="2818" max="2818" width="36.88671875" style="135" customWidth="1"/>
    <col min="2819" max="2819" width="0.88671875" style="135" customWidth="1"/>
    <col min="2820" max="2820" width="8.33203125" style="135" customWidth="1"/>
    <col min="2821" max="2821" width="12.33203125" style="135" customWidth="1"/>
    <col min="2822" max="2827" width="11.6640625" style="135" customWidth="1"/>
    <col min="2828" max="3072" width="8.88671875" style="135"/>
    <col min="3073" max="3073" width="0.88671875" style="135" customWidth="1"/>
    <col min="3074" max="3074" width="36.88671875" style="135" customWidth="1"/>
    <col min="3075" max="3075" width="0.88671875" style="135" customWidth="1"/>
    <col min="3076" max="3076" width="8.33203125" style="135" customWidth="1"/>
    <col min="3077" max="3077" width="12.33203125" style="135" customWidth="1"/>
    <col min="3078" max="3083" width="11.6640625" style="135" customWidth="1"/>
    <col min="3084" max="3328" width="8.88671875" style="135"/>
    <col min="3329" max="3329" width="0.88671875" style="135" customWidth="1"/>
    <col min="3330" max="3330" width="36.88671875" style="135" customWidth="1"/>
    <col min="3331" max="3331" width="0.88671875" style="135" customWidth="1"/>
    <col min="3332" max="3332" width="8.33203125" style="135" customWidth="1"/>
    <col min="3333" max="3333" width="12.33203125" style="135" customWidth="1"/>
    <col min="3334" max="3339" width="11.6640625" style="135" customWidth="1"/>
    <col min="3340" max="3584" width="8.88671875" style="135"/>
    <col min="3585" max="3585" width="0.88671875" style="135" customWidth="1"/>
    <col min="3586" max="3586" width="36.88671875" style="135" customWidth="1"/>
    <col min="3587" max="3587" width="0.88671875" style="135" customWidth="1"/>
    <col min="3588" max="3588" width="8.33203125" style="135" customWidth="1"/>
    <col min="3589" max="3589" width="12.33203125" style="135" customWidth="1"/>
    <col min="3590" max="3595" width="11.6640625" style="135" customWidth="1"/>
    <col min="3596" max="3840" width="8.88671875" style="135"/>
    <col min="3841" max="3841" width="0.88671875" style="135" customWidth="1"/>
    <col min="3842" max="3842" width="36.88671875" style="135" customWidth="1"/>
    <col min="3843" max="3843" width="0.88671875" style="135" customWidth="1"/>
    <col min="3844" max="3844" width="8.33203125" style="135" customWidth="1"/>
    <col min="3845" max="3845" width="12.33203125" style="135" customWidth="1"/>
    <col min="3846" max="3851" width="11.6640625" style="135" customWidth="1"/>
    <col min="3852" max="4096" width="8.88671875" style="135"/>
    <col min="4097" max="4097" width="0.88671875" style="135" customWidth="1"/>
    <col min="4098" max="4098" width="36.88671875" style="135" customWidth="1"/>
    <col min="4099" max="4099" width="0.88671875" style="135" customWidth="1"/>
    <col min="4100" max="4100" width="8.33203125" style="135" customWidth="1"/>
    <col min="4101" max="4101" width="12.33203125" style="135" customWidth="1"/>
    <col min="4102" max="4107" width="11.6640625" style="135" customWidth="1"/>
    <col min="4108" max="4352" width="8.88671875" style="135"/>
    <col min="4353" max="4353" width="0.88671875" style="135" customWidth="1"/>
    <col min="4354" max="4354" width="36.88671875" style="135" customWidth="1"/>
    <col min="4355" max="4355" width="0.88671875" style="135" customWidth="1"/>
    <col min="4356" max="4356" width="8.33203125" style="135" customWidth="1"/>
    <col min="4357" max="4357" width="12.33203125" style="135" customWidth="1"/>
    <col min="4358" max="4363" width="11.6640625" style="135" customWidth="1"/>
    <col min="4364" max="4608" width="8.88671875" style="135"/>
    <col min="4609" max="4609" width="0.88671875" style="135" customWidth="1"/>
    <col min="4610" max="4610" width="36.88671875" style="135" customWidth="1"/>
    <col min="4611" max="4611" width="0.88671875" style="135" customWidth="1"/>
    <col min="4612" max="4612" width="8.33203125" style="135" customWidth="1"/>
    <col min="4613" max="4613" width="12.33203125" style="135" customWidth="1"/>
    <col min="4614" max="4619" width="11.6640625" style="135" customWidth="1"/>
    <col min="4620" max="4864" width="8.88671875" style="135"/>
    <col min="4865" max="4865" width="0.88671875" style="135" customWidth="1"/>
    <col min="4866" max="4866" width="36.88671875" style="135" customWidth="1"/>
    <col min="4867" max="4867" width="0.88671875" style="135" customWidth="1"/>
    <col min="4868" max="4868" width="8.33203125" style="135" customWidth="1"/>
    <col min="4869" max="4869" width="12.33203125" style="135" customWidth="1"/>
    <col min="4870" max="4875" width="11.6640625" style="135" customWidth="1"/>
    <col min="4876" max="5120" width="8.88671875" style="135"/>
    <col min="5121" max="5121" width="0.88671875" style="135" customWidth="1"/>
    <col min="5122" max="5122" width="36.88671875" style="135" customWidth="1"/>
    <col min="5123" max="5123" width="0.88671875" style="135" customWidth="1"/>
    <col min="5124" max="5124" width="8.33203125" style="135" customWidth="1"/>
    <col min="5125" max="5125" width="12.33203125" style="135" customWidth="1"/>
    <col min="5126" max="5131" width="11.6640625" style="135" customWidth="1"/>
    <col min="5132" max="5376" width="8.88671875" style="135"/>
    <col min="5377" max="5377" width="0.88671875" style="135" customWidth="1"/>
    <col min="5378" max="5378" width="36.88671875" style="135" customWidth="1"/>
    <col min="5379" max="5379" width="0.88671875" style="135" customWidth="1"/>
    <col min="5380" max="5380" width="8.33203125" style="135" customWidth="1"/>
    <col min="5381" max="5381" width="12.33203125" style="135" customWidth="1"/>
    <col min="5382" max="5387" width="11.6640625" style="135" customWidth="1"/>
    <col min="5388" max="5632" width="8.88671875" style="135"/>
    <col min="5633" max="5633" width="0.88671875" style="135" customWidth="1"/>
    <col min="5634" max="5634" width="36.88671875" style="135" customWidth="1"/>
    <col min="5635" max="5635" width="0.88671875" style="135" customWidth="1"/>
    <col min="5636" max="5636" width="8.33203125" style="135" customWidth="1"/>
    <col min="5637" max="5637" width="12.33203125" style="135" customWidth="1"/>
    <col min="5638" max="5643" width="11.6640625" style="135" customWidth="1"/>
    <col min="5644" max="5888" width="8.88671875" style="135"/>
    <col min="5889" max="5889" width="0.88671875" style="135" customWidth="1"/>
    <col min="5890" max="5890" width="36.88671875" style="135" customWidth="1"/>
    <col min="5891" max="5891" width="0.88671875" style="135" customWidth="1"/>
    <col min="5892" max="5892" width="8.33203125" style="135" customWidth="1"/>
    <col min="5893" max="5893" width="12.33203125" style="135" customWidth="1"/>
    <col min="5894" max="5899" width="11.6640625" style="135" customWidth="1"/>
    <col min="5900" max="6144" width="8.88671875" style="135"/>
    <col min="6145" max="6145" width="0.88671875" style="135" customWidth="1"/>
    <col min="6146" max="6146" width="36.88671875" style="135" customWidth="1"/>
    <col min="6147" max="6147" width="0.88671875" style="135" customWidth="1"/>
    <col min="6148" max="6148" width="8.33203125" style="135" customWidth="1"/>
    <col min="6149" max="6149" width="12.33203125" style="135" customWidth="1"/>
    <col min="6150" max="6155" width="11.6640625" style="135" customWidth="1"/>
    <col min="6156" max="6400" width="8.88671875" style="135"/>
    <col min="6401" max="6401" width="0.88671875" style="135" customWidth="1"/>
    <col min="6402" max="6402" width="36.88671875" style="135" customWidth="1"/>
    <col min="6403" max="6403" width="0.88671875" style="135" customWidth="1"/>
    <col min="6404" max="6404" width="8.33203125" style="135" customWidth="1"/>
    <col min="6405" max="6405" width="12.33203125" style="135" customWidth="1"/>
    <col min="6406" max="6411" width="11.6640625" style="135" customWidth="1"/>
    <col min="6412" max="6656" width="8.88671875" style="135"/>
    <col min="6657" max="6657" width="0.88671875" style="135" customWidth="1"/>
    <col min="6658" max="6658" width="36.88671875" style="135" customWidth="1"/>
    <col min="6659" max="6659" width="0.88671875" style="135" customWidth="1"/>
    <col min="6660" max="6660" width="8.33203125" style="135" customWidth="1"/>
    <col min="6661" max="6661" width="12.33203125" style="135" customWidth="1"/>
    <col min="6662" max="6667" width="11.6640625" style="135" customWidth="1"/>
    <col min="6668" max="6912" width="8.88671875" style="135"/>
    <col min="6913" max="6913" width="0.88671875" style="135" customWidth="1"/>
    <col min="6914" max="6914" width="36.88671875" style="135" customWidth="1"/>
    <col min="6915" max="6915" width="0.88671875" style="135" customWidth="1"/>
    <col min="6916" max="6916" width="8.33203125" style="135" customWidth="1"/>
    <col min="6917" max="6917" width="12.33203125" style="135" customWidth="1"/>
    <col min="6918" max="6923" width="11.6640625" style="135" customWidth="1"/>
    <col min="6924" max="7168" width="8.88671875" style="135"/>
    <col min="7169" max="7169" width="0.88671875" style="135" customWidth="1"/>
    <col min="7170" max="7170" width="36.88671875" style="135" customWidth="1"/>
    <col min="7171" max="7171" width="0.88671875" style="135" customWidth="1"/>
    <col min="7172" max="7172" width="8.33203125" style="135" customWidth="1"/>
    <col min="7173" max="7173" width="12.33203125" style="135" customWidth="1"/>
    <col min="7174" max="7179" width="11.6640625" style="135" customWidth="1"/>
    <col min="7180" max="7424" width="8.88671875" style="135"/>
    <col min="7425" max="7425" width="0.88671875" style="135" customWidth="1"/>
    <col min="7426" max="7426" width="36.88671875" style="135" customWidth="1"/>
    <col min="7427" max="7427" width="0.88671875" style="135" customWidth="1"/>
    <col min="7428" max="7428" width="8.33203125" style="135" customWidth="1"/>
    <col min="7429" max="7429" width="12.33203125" style="135" customWidth="1"/>
    <col min="7430" max="7435" width="11.6640625" style="135" customWidth="1"/>
    <col min="7436" max="7680" width="8.88671875" style="135"/>
    <col min="7681" max="7681" width="0.88671875" style="135" customWidth="1"/>
    <col min="7682" max="7682" width="36.88671875" style="135" customWidth="1"/>
    <col min="7683" max="7683" width="0.88671875" style="135" customWidth="1"/>
    <col min="7684" max="7684" width="8.33203125" style="135" customWidth="1"/>
    <col min="7685" max="7685" width="12.33203125" style="135" customWidth="1"/>
    <col min="7686" max="7691" width="11.6640625" style="135" customWidth="1"/>
    <col min="7692" max="7936" width="8.88671875" style="135"/>
    <col min="7937" max="7937" width="0.88671875" style="135" customWidth="1"/>
    <col min="7938" max="7938" width="36.88671875" style="135" customWidth="1"/>
    <col min="7939" max="7939" width="0.88671875" style="135" customWidth="1"/>
    <col min="7940" max="7940" width="8.33203125" style="135" customWidth="1"/>
    <col min="7941" max="7941" width="12.33203125" style="135" customWidth="1"/>
    <col min="7942" max="7947" width="11.6640625" style="135" customWidth="1"/>
    <col min="7948" max="8192" width="8.88671875" style="135"/>
    <col min="8193" max="8193" width="0.88671875" style="135" customWidth="1"/>
    <col min="8194" max="8194" width="36.88671875" style="135" customWidth="1"/>
    <col min="8195" max="8195" width="0.88671875" style="135" customWidth="1"/>
    <col min="8196" max="8196" width="8.33203125" style="135" customWidth="1"/>
    <col min="8197" max="8197" width="12.33203125" style="135" customWidth="1"/>
    <col min="8198" max="8203" width="11.6640625" style="135" customWidth="1"/>
    <col min="8204" max="8448" width="8.88671875" style="135"/>
    <col min="8449" max="8449" width="0.88671875" style="135" customWidth="1"/>
    <col min="8450" max="8450" width="36.88671875" style="135" customWidth="1"/>
    <col min="8451" max="8451" width="0.88671875" style="135" customWidth="1"/>
    <col min="8452" max="8452" width="8.33203125" style="135" customWidth="1"/>
    <col min="8453" max="8453" width="12.33203125" style="135" customWidth="1"/>
    <col min="8454" max="8459" width="11.6640625" style="135" customWidth="1"/>
    <col min="8460" max="8704" width="8.88671875" style="135"/>
    <col min="8705" max="8705" width="0.88671875" style="135" customWidth="1"/>
    <col min="8706" max="8706" width="36.88671875" style="135" customWidth="1"/>
    <col min="8707" max="8707" width="0.88671875" style="135" customWidth="1"/>
    <col min="8708" max="8708" width="8.33203125" style="135" customWidth="1"/>
    <col min="8709" max="8709" width="12.33203125" style="135" customWidth="1"/>
    <col min="8710" max="8715" width="11.6640625" style="135" customWidth="1"/>
    <col min="8716" max="8960" width="8.88671875" style="135"/>
    <col min="8961" max="8961" width="0.88671875" style="135" customWidth="1"/>
    <col min="8962" max="8962" width="36.88671875" style="135" customWidth="1"/>
    <col min="8963" max="8963" width="0.88671875" style="135" customWidth="1"/>
    <col min="8964" max="8964" width="8.33203125" style="135" customWidth="1"/>
    <col min="8965" max="8965" width="12.33203125" style="135" customWidth="1"/>
    <col min="8966" max="8971" width="11.6640625" style="135" customWidth="1"/>
    <col min="8972" max="9216" width="8.88671875" style="135"/>
    <col min="9217" max="9217" width="0.88671875" style="135" customWidth="1"/>
    <col min="9218" max="9218" width="36.88671875" style="135" customWidth="1"/>
    <col min="9219" max="9219" width="0.88671875" style="135" customWidth="1"/>
    <col min="9220" max="9220" width="8.33203125" style="135" customWidth="1"/>
    <col min="9221" max="9221" width="12.33203125" style="135" customWidth="1"/>
    <col min="9222" max="9227" width="11.6640625" style="135" customWidth="1"/>
    <col min="9228" max="9472" width="8.88671875" style="135"/>
    <col min="9473" max="9473" width="0.88671875" style="135" customWidth="1"/>
    <col min="9474" max="9474" width="36.88671875" style="135" customWidth="1"/>
    <col min="9475" max="9475" width="0.88671875" style="135" customWidth="1"/>
    <col min="9476" max="9476" width="8.33203125" style="135" customWidth="1"/>
    <col min="9477" max="9477" width="12.33203125" style="135" customWidth="1"/>
    <col min="9478" max="9483" width="11.6640625" style="135" customWidth="1"/>
    <col min="9484" max="9728" width="8.88671875" style="135"/>
    <col min="9729" max="9729" width="0.88671875" style="135" customWidth="1"/>
    <col min="9730" max="9730" width="36.88671875" style="135" customWidth="1"/>
    <col min="9731" max="9731" width="0.88671875" style="135" customWidth="1"/>
    <col min="9732" max="9732" width="8.33203125" style="135" customWidth="1"/>
    <col min="9733" max="9733" width="12.33203125" style="135" customWidth="1"/>
    <col min="9734" max="9739" width="11.6640625" style="135" customWidth="1"/>
    <col min="9740" max="9984" width="8.88671875" style="135"/>
    <col min="9985" max="9985" width="0.88671875" style="135" customWidth="1"/>
    <col min="9986" max="9986" width="36.88671875" style="135" customWidth="1"/>
    <col min="9987" max="9987" width="0.88671875" style="135" customWidth="1"/>
    <col min="9988" max="9988" width="8.33203125" style="135" customWidth="1"/>
    <col min="9989" max="9989" width="12.33203125" style="135" customWidth="1"/>
    <col min="9990" max="9995" width="11.6640625" style="135" customWidth="1"/>
    <col min="9996" max="10240" width="8.88671875" style="135"/>
    <col min="10241" max="10241" width="0.88671875" style="135" customWidth="1"/>
    <col min="10242" max="10242" width="36.88671875" style="135" customWidth="1"/>
    <col min="10243" max="10243" width="0.88671875" style="135" customWidth="1"/>
    <col min="10244" max="10244" width="8.33203125" style="135" customWidth="1"/>
    <col min="10245" max="10245" width="12.33203125" style="135" customWidth="1"/>
    <col min="10246" max="10251" width="11.6640625" style="135" customWidth="1"/>
    <col min="10252" max="10496" width="8.88671875" style="135"/>
    <col min="10497" max="10497" width="0.88671875" style="135" customWidth="1"/>
    <col min="10498" max="10498" width="36.88671875" style="135" customWidth="1"/>
    <col min="10499" max="10499" width="0.88671875" style="135" customWidth="1"/>
    <col min="10500" max="10500" width="8.33203125" style="135" customWidth="1"/>
    <col min="10501" max="10501" width="12.33203125" style="135" customWidth="1"/>
    <col min="10502" max="10507" width="11.6640625" style="135" customWidth="1"/>
    <col min="10508" max="10752" width="8.88671875" style="135"/>
    <col min="10753" max="10753" width="0.88671875" style="135" customWidth="1"/>
    <col min="10754" max="10754" width="36.88671875" style="135" customWidth="1"/>
    <col min="10755" max="10755" width="0.88671875" style="135" customWidth="1"/>
    <col min="10756" max="10756" width="8.33203125" style="135" customWidth="1"/>
    <col min="10757" max="10757" width="12.33203125" style="135" customWidth="1"/>
    <col min="10758" max="10763" width="11.6640625" style="135" customWidth="1"/>
    <col min="10764" max="11008" width="8.88671875" style="135"/>
    <col min="11009" max="11009" width="0.88671875" style="135" customWidth="1"/>
    <col min="11010" max="11010" width="36.88671875" style="135" customWidth="1"/>
    <col min="11011" max="11011" width="0.88671875" style="135" customWidth="1"/>
    <col min="11012" max="11012" width="8.33203125" style="135" customWidth="1"/>
    <col min="11013" max="11013" width="12.33203125" style="135" customWidth="1"/>
    <col min="11014" max="11019" width="11.6640625" style="135" customWidth="1"/>
    <col min="11020" max="11264" width="8.88671875" style="135"/>
    <col min="11265" max="11265" width="0.88671875" style="135" customWidth="1"/>
    <col min="11266" max="11266" width="36.88671875" style="135" customWidth="1"/>
    <col min="11267" max="11267" width="0.88671875" style="135" customWidth="1"/>
    <col min="11268" max="11268" width="8.33203125" style="135" customWidth="1"/>
    <col min="11269" max="11269" width="12.33203125" style="135" customWidth="1"/>
    <col min="11270" max="11275" width="11.6640625" style="135" customWidth="1"/>
    <col min="11276" max="11520" width="8.88671875" style="135"/>
    <col min="11521" max="11521" width="0.88671875" style="135" customWidth="1"/>
    <col min="11522" max="11522" width="36.88671875" style="135" customWidth="1"/>
    <col min="11523" max="11523" width="0.88671875" style="135" customWidth="1"/>
    <col min="11524" max="11524" width="8.33203125" style="135" customWidth="1"/>
    <col min="11525" max="11525" width="12.33203125" style="135" customWidth="1"/>
    <col min="11526" max="11531" width="11.6640625" style="135" customWidth="1"/>
    <col min="11532" max="11776" width="8.88671875" style="135"/>
    <col min="11777" max="11777" width="0.88671875" style="135" customWidth="1"/>
    <col min="11778" max="11778" width="36.88671875" style="135" customWidth="1"/>
    <col min="11779" max="11779" width="0.88671875" style="135" customWidth="1"/>
    <col min="11780" max="11780" width="8.33203125" style="135" customWidth="1"/>
    <col min="11781" max="11781" width="12.33203125" style="135" customWidth="1"/>
    <col min="11782" max="11787" width="11.6640625" style="135" customWidth="1"/>
    <col min="11788" max="12032" width="8.88671875" style="135"/>
    <col min="12033" max="12033" width="0.88671875" style="135" customWidth="1"/>
    <col min="12034" max="12034" width="36.88671875" style="135" customWidth="1"/>
    <col min="12035" max="12035" width="0.88671875" style="135" customWidth="1"/>
    <col min="12036" max="12036" width="8.33203125" style="135" customWidth="1"/>
    <col min="12037" max="12037" width="12.33203125" style="135" customWidth="1"/>
    <col min="12038" max="12043" width="11.6640625" style="135" customWidth="1"/>
    <col min="12044" max="12288" width="8.88671875" style="135"/>
    <col min="12289" max="12289" width="0.88671875" style="135" customWidth="1"/>
    <col min="12290" max="12290" width="36.88671875" style="135" customWidth="1"/>
    <col min="12291" max="12291" width="0.88671875" style="135" customWidth="1"/>
    <col min="12292" max="12292" width="8.33203125" style="135" customWidth="1"/>
    <col min="12293" max="12293" width="12.33203125" style="135" customWidth="1"/>
    <col min="12294" max="12299" width="11.6640625" style="135" customWidth="1"/>
    <col min="12300" max="12544" width="8.88671875" style="135"/>
    <col min="12545" max="12545" width="0.88671875" style="135" customWidth="1"/>
    <col min="12546" max="12546" width="36.88671875" style="135" customWidth="1"/>
    <col min="12547" max="12547" width="0.88671875" style="135" customWidth="1"/>
    <col min="12548" max="12548" width="8.33203125" style="135" customWidth="1"/>
    <col min="12549" max="12549" width="12.33203125" style="135" customWidth="1"/>
    <col min="12550" max="12555" width="11.6640625" style="135" customWidth="1"/>
    <col min="12556" max="12800" width="8.88671875" style="135"/>
    <col min="12801" max="12801" width="0.88671875" style="135" customWidth="1"/>
    <col min="12802" max="12802" width="36.88671875" style="135" customWidth="1"/>
    <col min="12803" max="12803" width="0.88671875" style="135" customWidth="1"/>
    <col min="12804" max="12804" width="8.33203125" style="135" customWidth="1"/>
    <col min="12805" max="12805" width="12.33203125" style="135" customWidth="1"/>
    <col min="12806" max="12811" width="11.6640625" style="135" customWidth="1"/>
    <col min="12812" max="13056" width="8.88671875" style="135"/>
    <col min="13057" max="13057" width="0.88671875" style="135" customWidth="1"/>
    <col min="13058" max="13058" width="36.88671875" style="135" customWidth="1"/>
    <col min="13059" max="13059" width="0.88671875" style="135" customWidth="1"/>
    <col min="13060" max="13060" width="8.33203125" style="135" customWidth="1"/>
    <col min="13061" max="13061" width="12.33203125" style="135" customWidth="1"/>
    <col min="13062" max="13067" width="11.6640625" style="135" customWidth="1"/>
    <col min="13068" max="13312" width="8.88671875" style="135"/>
    <col min="13313" max="13313" width="0.88671875" style="135" customWidth="1"/>
    <col min="13314" max="13314" width="36.88671875" style="135" customWidth="1"/>
    <col min="13315" max="13315" width="0.88671875" style="135" customWidth="1"/>
    <col min="13316" max="13316" width="8.33203125" style="135" customWidth="1"/>
    <col min="13317" max="13317" width="12.33203125" style="135" customWidth="1"/>
    <col min="13318" max="13323" width="11.6640625" style="135" customWidth="1"/>
    <col min="13324" max="13568" width="8.88671875" style="135"/>
    <col min="13569" max="13569" width="0.88671875" style="135" customWidth="1"/>
    <col min="13570" max="13570" width="36.88671875" style="135" customWidth="1"/>
    <col min="13571" max="13571" width="0.88671875" style="135" customWidth="1"/>
    <col min="13572" max="13572" width="8.33203125" style="135" customWidth="1"/>
    <col min="13573" max="13573" width="12.33203125" style="135" customWidth="1"/>
    <col min="13574" max="13579" width="11.6640625" style="135" customWidth="1"/>
    <col min="13580" max="13824" width="8.88671875" style="135"/>
    <col min="13825" max="13825" width="0.88671875" style="135" customWidth="1"/>
    <col min="13826" max="13826" width="36.88671875" style="135" customWidth="1"/>
    <col min="13827" max="13827" width="0.88671875" style="135" customWidth="1"/>
    <col min="13828" max="13828" width="8.33203125" style="135" customWidth="1"/>
    <col min="13829" max="13829" width="12.33203125" style="135" customWidth="1"/>
    <col min="13830" max="13835" width="11.6640625" style="135" customWidth="1"/>
    <col min="13836" max="14080" width="8.88671875" style="135"/>
    <col min="14081" max="14081" width="0.88671875" style="135" customWidth="1"/>
    <col min="14082" max="14082" width="36.88671875" style="135" customWidth="1"/>
    <col min="14083" max="14083" width="0.88671875" style="135" customWidth="1"/>
    <col min="14084" max="14084" width="8.33203125" style="135" customWidth="1"/>
    <col min="14085" max="14085" width="12.33203125" style="135" customWidth="1"/>
    <col min="14086" max="14091" width="11.6640625" style="135" customWidth="1"/>
    <col min="14092" max="14336" width="8.88671875" style="135"/>
    <col min="14337" max="14337" width="0.88671875" style="135" customWidth="1"/>
    <col min="14338" max="14338" width="36.88671875" style="135" customWidth="1"/>
    <col min="14339" max="14339" width="0.88671875" style="135" customWidth="1"/>
    <col min="14340" max="14340" width="8.33203125" style="135" customWidth="1"/>
    <col min="14341" max="14341" width="12.33203125" style="135" customWidth="1"/>
    <col min="14342" max="14347" width="11.6640625" style="135" customWidth="1"/>
    <col min="14348" max="14592" width="8.88671875" style="135"/>
    <col min="14593" max="14593" width="0.88671875" style="135" customWidth="1"/>
    <col min="14594" max="14594" width="36.88671875" style="135" customWidth="1"/>
    <col min="14595" max="14595" width="0.88671875" style="135" customWidth="1"/>
    <col min="14596" max="14596" width="8.33203125" style="135" customWidth="1"/>
    <col min="14597" max="14597" width="12.33203125" style="135" customWidth="1"/>
    <col min="14598" max="14603" width="11.6640625" style="135" customWidth="1"/>
    <col min="14604" max="14848" width="8.88671875" style="135"/>
    <col min="14849" max="14849" width="0.88671875" style="135" customWidth="1"/>
    <col min="14850" max="14850" width="36.88671875" style="135" customWidth="1"/>
    <col min="14851" max="14851" width="0.88671875" style="135" customWidth="1"/>
    <col min="14852" max="14852" width="8.33203125" style="135" customWidth="1"/>
    <col min="14853" max="14853" width="12.33203125" style="135" customWidth="1"/>
    <col min="14854" max="14859" width="11.6640625" style="135" customWidth="1"/>
    <col min="14860" max="15104" width="8.88671875" style="135"/>
    <col min="15105" max="15105" width="0.88671875" style="135" customWidth="1"/>
    <col min="15106" max="15106" width="36.88671875" style="135" customWidth="1"/>
    <col min="15107" max="15107" width="0.88671875" style="135" customWidth="1"/>
    <col min="15108" max="15108" width="8.33203125" style="135" customWidth="1"/>
    <col min="15109" max="15109" width="12.33203125" style="135" customWidth="1"/>
    <col min="15110" max="15115" width="11.6640625" style="135" customWidth="1"/>
    <col min="15116" max="15360" width="8.88671875" style="135"/>
    <col min="15361" max="15361" width="0.88671875" style="135" customWidth="1"/>
    <col min="15362" max="15362" width="36.88671875" style="135" customWidth="1"/>
    <col min="15363" max="15363" width="0.88671875" style="135" customWidth="1"/>
    <col min="15364" max="15364" width="8.33203125" style="135" customWidth="1"/>
    <col min="15365" max="15365" width="12.33203125" style="135" customWidth="1"/>
    <col min="15366" max="15371" width="11.6640625" style="135" customWidth="1"/>
    <col min="15372" max="15616" width="8.88671875" style="135"/>
    <col min="15617" max="15617" width="0.88671875" style="135" customWidth="1"/>
    <col min="15618" max="15618" width="36.88671875" style="135" customWidth="1"/>
    <col min="15619" max="15619" width="0.88671875" style="135" customWidth="1"/>
    <col min="15620" max="15620" width="8.33203125" style="135" customWidth="1"/>
    <col min="15621" max="15621" width="12.33203125" style="135" customWidth="1"/>
    <col min="15622" max="15627" width="11.6640625" style="135" customWidth="1"/>
    <col min="15628" max="15872" width="8.88671875" style="135"/>
    <col min="15873" max="15873" width="0.88671875" style="135" customWidth="1"/>
    <col min="15874" max="15874" width="36.88671875" style="135" customWidth="1"/>
    <col min="15875" max="15875" width="0.88671875" style="135" customWidth="1"/>
    <col min="15876" max="15876" width="8.33203125" style="135" customWidth="1"/>
    <col min="15877" max="15877" width="12.33203125" style="135" customWidth="1"/>
    <col min="15878" max="15883" width="11.6640625" style="135" customWidth="1"/>
    <col min="15884" max="16128" width="8.88671875" style="135"/>
    <col min="16129" max="16129" width="0.88671875" style="135" customWidth="1"/>
    <col min="16130" max="16130" width="36.88671875" style="135" customWidth="1"/>
    <col min="16131" max="16131" width="0.88671875" style="135" customWidth="1"/>
    <col min="16132" max="16132" width="8.33203125" style="135" customWidth="1"/>
    <col min="16133" max="16133" width="12.33203125" style="135" customWidth="1"/>
    <col min="16134" max="16139" width="11.6640625" style="135" customWidth="1"/>
    <col min="16140" max="16384" width="8.88671875" style="135"/>
  </cols>
  <sheetData>
    <row r="1" spans="1:11" s="124" customFormat="1" ht="18" x14ac:dyDescent="0.35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s="128" customFormat="1" ht="15.6" x14ac:dyDescent="0.3">
      <c r="A2" s="125"/>
      <c r="B2" s="125"/>
      <c r="C2" s="125"/>
      <c r="D2" s="125"/>
      <c r="E2" s="125"/>
      <c r="F2" s="126"/>
      <c r="G2" s="127"/>
      <c r="H2" s="125"/>
      <c r="I2" s="125"/>
      <c r="J2" s="125"/>
    </row>
    <row r="3" spans="1:11" s="128" customFormat="1" ht="15.6" x14ac:dyDescent="0.3">
      <c r="A3" s="268" t="s">
        <v>135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s="129" customFormat="1" ht="15" customHeight="1" x14ac:dyDescent="0.25">
      <c r="A4" s="269" t="s">
        <v>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</row>
    <row r="5" spans="1:11" s="129" customFormat="1" ht="15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s="131" customFormat="1" ht="15.6" x14ac:dyDescent="0.3">
      <c r="A6" s="268" t="s">
        <v>136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</row>
    <row r="7" spans="1:11" x14ac:dyDescent="0.3">
      <c r="A7" s="140"/>
      <c r="B7" s="132"/>
      <c r="C7" s="132"/>
      <c r="D7" s="132"/>
      <c r="E7" s="132"/>
      <c r="F7" s="133"/>
      <c r="G7" s="134"/>
      <c r="H7" s="132"/>
      <c r="I7" s="140"/>
    </row>
    <row r="8" spans="1:11" s="136" customFormat="1" ht="12.75" customHeight="1" x14ac:dyDescent="0.3">
      <c r="A8" s="199"/>
      <c r="B8" s="185"/>
      <c r="C8" s="186"/>
      <c r="D8" s="186"/>
      <c r="E8" s="186"/>
      <c r="F8" s="187"/>
      <c r="G8" s="205"/>
      <c r="H8" s="210" t="s">
        <v>6</v>
      </c>
      <c r="I8" s="201" t="s">
        <v>137</v>
      </c>
      <c r="J8" s="188" t="s">
        <v>137</v>
      </c>
    </row>
    <row r="9" spans="1:11" s="136" customFormat="1" ht="12.75" customHeight="1" x14ac:dyDescent="0.3">
      <c r="A9" s="199"/>
      <c r="B9" s="189"/>
      <c r="C9" s="137"/>
      <c r="D9" s="137"/>
      <c r="E9" s="137"/>
      <c r="F9" s="138"/>
      <c r="G9" s="206"/>
      <c r="H9" s="155" t="s">
        <v>8</v>
      </c>
      <c r="I9" s="202">
        <v>2016</v>
      </c>
      <c r="J9" s="90">
        <v>2015</v>
      </c>
    </row>
    <row r="10" spans="1:11" ht="12.75" customHeight="1" x14ac:dyDescent="0.3">
      <c r="A10" s="200"/>
      <c r="B10" s="190"/>
      <c r="C10" s="139"/>
      <c r="D10" s="139"/>
      <c r="E10" s="139"/>
      <c r="F10" s="140"/>
      <c r="G10" s="207"/>
      <c r="H10" s="211"/>
      <c r="I10" s="195"/>
      <c r="J10" s="141"/>
    </row>
    <row r="11" spans="1:11" s="136" customFormat="1" ht="14.25" customHeight="1" x14ac:dyDescent="0.3">
      <c r="A11" s="199"/>
      <c r="B11" s="158" t="s">
        <v>138</v>
      </c>
      <c r="C11" s="142"/>
      <c r="D11" s="142"/>
      <c r="E11" s="142"/>
      <c r="F11" s="143"/>
      <c r="G11" s="208"/>
      <c r="H11" s="212"/>
      <c r="I11" s="196">
        <v>-9557920</v>
      </c>
      <c r="J11" s="184">
        <v>-1066374</v>
      </c>
    </row>
    <row r="12" spans="1:11" ht="12.75" customHeight="1" x14ac:dyDescent="0.3">
      <c r="A12" s="200"/>
      <c r="B12" s="158" t="s">
        <v>139</v>
      </c>
      <c r="C12" s="142"/>
      <c r="D12" s="142"/>
      <c r="E12" s="142"/>
      <c r="F12" s="140"/>
      <c r="G12" s="207"/>
      <c r="H12" s="224" t="s">
        <v>33</v>
      </c>
      <c r="I12" s="196">
        <f>+I14</f>
        <v>100907</v>
      </c>
      <c r="J12" s="197">
        <f>+J14</f>
        <v>0</v>
      </c>
    </row>
    <row r="13" spans="1:11" ht="12.75" customHeight="1" x14ac:dyDescent="0.3">
      <c r="A13" s="200"/>
      <c r="B13" s="158" t="s">
        <v>208</v>
      </c>
      <c r="C13" s="142"/>
      <c r="D13" s="142"/>
      <c r="E13" s="142"/>
      <c r="F13" s="140"/>
      <c r="G13" s="207"/>
      <c r="H13" s="211"/>
      <c r="I13" s="191"/>
      <c r="J13" s="197"/>
    </row>
    <row r="14" spans="1:11" ht="12.75" customHeight="1" x14ac:dyDescent="0.3">
      <c r="A14" s="200"/>
      <c r="B14" s="192" t="s">
        <v>209</v>
      </c>
      <c r="C14" s="142"/>
      <c r="D14" s="142"/>
      <c r="E14" s="142"/>
      <c r="F14" s="140"/>
      <c r="G14" s="207"/>
      <c r="H14" s="211"/>
      <c r="I14" s="191">
        <v>100907</v>
      </c>
      <c r="J14" s="197">
        <v>0</v>
      </c>
    </row>
    <row r="15" spans="1:11" ht="12.75" customHeight="1" x14ac:dyDescent="0.3">
      <c r="A15" s="200"/>
      <c r="B15" s="193" t="s">
        <v>140</v>
      </c>
      <c r="C15" s="144"/>
      <c r="D15" s="144"/>
      <c r="E15" s="144"/>
      <c r="F15" s="145"/>
      <c r="G15" s="209"/>
      <c r="H15" s="213"/>
      <c r="I15" s="203">
        <v>0</v>
      </c>
      <c r="J15" s="198">
        <v>0</v>
      </c>
    </row>
    <row r="16" spans="1:11" ht="12.75" customHeight="1" x14ac:dyDescent="0.3">
      <c r="A16" s="200"/>
      <c r="B16" s="193" t="s">
        <v>141</v>
      </c>
      <c r="C16" s="144"/>
      <c r="D16" s="144"/>
      <c r="E16" s="144"/>
      <c r="F16" s="145"/>
      <c r="G16" s="209"/>
      <c r="H16" s="213"/>
      <c r="I16" s="204">
        <f>+I11+I12</f>
        <v>-9457013</v>
      </c>
      <c r="J16" s="194">
        <v>-1066374</v>
      </c>
    </row>
    <row r="17" spans="1:11" x14ac:dyDescent="0.3">
      <c r="A17" s="132"/>
      <c r="B17" s="146"/>
      <c r="C17" s="146"/>
      <c r="F17" s="146"/>
      <c r="G17" s="147"/>
      <c r="H17" s="132"/>
      <c r="I17" s="132"/>
      <c r="J17" s="132"/>
    </row>
    <row r="18" spans="1:11" s="131" customFormat="1" ht="31.2" customHeight="1" x14ac:dyDescent="0.3">
      <c r="A18" s="266" t="s">
        <v>142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5.6" x14ac:dyDescent="0.3">
      <c r="A19" s="132"/>
      <c r="B19" s="148"/>
      <c r="C19" s="148"/>
      <c r="D19" s="148"/>
      <c r="E19" s="148"/>
      <c r="F19" s="130"/>
      <c r="G19" s="149"/>
      <c r="H19" s="132"/>
      <c r="I19" s="132"/>
      <c r="J19" s="132"/>
    </row>
    <row r="20" spans="1:11" ht="14.4" x14ac:dyDescent="0.3">
      <c r="A20" s="268" t="s">
        <v>143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</row>
    <row r="21" spans="1:11" x14ac:dyDescent="0.3">
      <c r="A21" s="140"/>
      <c r="B21" s="132"/>
      <c r="C21" s="132"/>
      <c r="D21" s="132"/>
      <c r="E21" s="132"/>
      <c r="G21" s="132"/>
      <c r="H21" s="132"/>
      <c r="I21" s="132"/>
      <c r="J21" s="132"/>
      <c r="K21" s="132"/>
    </row>
    <row r="22" spans="1:11" x14ac:dyDescent="0.3">
      <c r="A22" s="151"/>
      <c r="B22" s="215"/>
      <c r="C22" s="216"/>
      <c r="D22" s="216"/>
      <c r="E22" s="210"/>
      <c r="F22" s="217"/>
      <c r="G22" s="217"/>
      <c r="H22" s="217"/>
      <c r="I22" s="217"/>
      <c r="J22" s="217"/>
      <c r="K22" s="201"/>
    </row>
    <row r="23" spans="1:11" x14ac:dyDescent="0.3">
      <c r="A23" s="151"/>
      <c r="B23" s="159"/>
      <c r="C23" s="151"/>
      <c r="D23" s="151"/>
      <c r="E23" s="152"/>
      <c r="F23" s="214"/>
      <c r="G23" s="214"/>
      <c r="H23" s="214"/>
      <c r="I23" s="214" t="s">
        <v>144</v>
      </c>
      <c r="J23" s="214" t="s">
        <v>145</v>
      </c>
      <c r="K23" s="218" t="s">
        <v>146</v>
      </c>
    </row>
    <row r="24" spans="1:11" x14ac:dyDescent="0.3">
      <c r="A24" s="151"/>
      <c r="B24" s="159"/>
      <c r="C24" s="151"/>
      <c r="D24" s="151"/>
      <c r="E24" s="152" t="s">
        <v>6</v>
      </c>
      <c r="F24" s="214" t="s">
        <v>147</v>
      </c>
      <c r="G24" s="214" t="s">
        <v>148</v>
      </c>
      <c r="H24" s="214"/>
      <c r="I24" s="214" t="s">
        <v>149</v>
      </c>
      <c r="J24" s="214" t="s">
        <v>150</v>
      </c>
      <c r="K24" s="218" t="s">
        <v>151</v>
      </c>
    </row>
    <row r="25" spans="1:11" x14ac:dyDescent="0.3">
      <c r="A25" s="151"/>
      <c r="B25" s="220"/>
      <c r="C25" s="154"/>
      <c r="D25" s="154"/>
      <c r="E25" s="155" t="s">
        <v>8</v>
      </c>
      <c r="F25" s="221" t="s">
        <v>152</v>
      </c>
      <c r="G25" s="221" t="s">
        <v>153</v>
      </c>
      <c r="H25" s="221" t="s">
        <v>154</v>
      </c>
      <c r="I25" s="221" t="s">
        <v>155</v>
      </c>
      <c r="J25" s="221" t="s">
        <v>156</v>
      </c>
      <c r="K25" s="202" t="s">
        <v>157</v>
      </c>
    </row>
    <row r="26" spans="1:11" x14ac:dyDescent="0.3">
      <c r="A26" s="156"/>
      <c r="B26" s="192"/>
      <c r="C26" s="156"/>
      <c r="D26" s="156"/>
      <c r="E26" s="192"/>
      <c r="F26" s="20"/>
      <c r="G26" s="20"/>
      <c r="H26" s="20"/>
      <c r="I26" s="20"/>
      <c r="J26" s="20"/>
      <c r="K26" s="48"/>
    </row>
    <row r="27" spans="1:11" x14ac:dyDescent="0.3">
      <c r="A27" s="142"/>
      <c r="B27" s="158" t="s">
        <v>158</v>
      </c>
      <c r="C27" s="142"/>
      <c r="D27" s="142"/>
      <c r="E27" s="158"/>
      <c r="F27" s="222">
        <v>201000000</v>
      </c>
      <c r="G27" s="222">
        <v>3650000</v>
      </c>
      <c r="H27" s="222">
        <v>201723</v>
      </c>
      <c r="I27" s="222">
        <v>-2118318</v>
      </c>
      <c r="J27" s="222">
        <v>0</v>
      </c>
      <c r="K27" s="223">
        <v>202733405</v>
      </c>
    </row>
    <row r="28" spans="1:11" x14ac:dyDescent="0.3">
      <c r="A28" s="156"/>
      <c r="B28" s="192" t="s">
        <v>159</v>
      </c>
      <c r="C28" s="156"/>
      <c r="D28" s="156"/>
      <c r="E28" s="158"/>
      <c r="F28" s="157">
        <v>0</v>
      </c>
      <c r="G28" s="157">
        <v>0</v>
      </c>
      <c r="H28" s="157">
        <v>0</v>
      </c>
      <c r="I28" s="157">
        <v>-1066374</v>
      </c>
      <c r="J28" s="157">
        <v>0</v>
      </c>
      <c r="K28" s="219">
        <v>-1066374</v>
      </c>
    </row>
    <row r="29" spans="1:11" x14ac:dyDescent="0.3">
      <c r="A29" s="156"/>
      <c r="B29" s="192" t="s">
        <v>160</v>
      </c>
      <c r="C29" s="156"/>
      <c r="D29" s="156"/>
      <c r="E29" s="158"/>
      <c r="F29" s="157"/>
      <c r="G29" s="157"/>
      <c r="H29" s="157"/>
      <c r="I29" s="157"/>
      <c r="J29" s="157"/>
      <c r="K29" s="219"/>
    </row>
    <row r="30" spans="1:11" x14ac:dyDescent="0.3">
      <c r="A30" s="156"/>
      <c r="B30" s="192" t="s">
        <v>161</v>
      </c>
      <c r="C30" s="156"/>
      <c r="D30" s="156"/>
      <c r="E30" s="153" t="s">
        <v>162</v>
      </c>
      <c r="F30" s="157">
        <v>181933750</v>
      </c>
      <c r="G30" s="157">
        <v>113675118</v>
      </c>
      <c r="H30" s="157">
        <v>0</v>
      </c>
      <c r="I30" s="157">
        <v>0</v>
      </c>
      <c r="J30" s="157">
        <v>0</v>
      </c>
      <c r="K30" s="219">
        <v>295608868</v>
      </c>
    </row>
    <row r="31" spans="1:11" x14ac:dyDescent="0.3">
      <c r="A31" s="156"/>
      <c r="B31" s="192" t="s">
        <v>163</v>
      </c>
      <c r="C31" s="156"/>
      <c r="D31" s="156"/>
      <c r="E31" s="158"/>
      <c r="F31" s="157">
        <v>0</v>
      </c>
      <c r="G31" s="157">
        <v>-2118318</v>
      </c>
      <c r="H31" s="157">
        <v>0</v>
      </c>
      <c r="I31" s="157">
        <v>2118318</v>
      </c>
      <c r="J31" s="157">
        <v>0</v>
      </c>
      <c r="K31" s="219">
        <v>0</v>
      </c>
    </row>
    <row r="32" spans="1:11" x14ac:dyDescent="0.3">
      <c r="A32" s="156"/>
      <c r="B32" s="158" t="s">
        <v>164</v>
      </c>
      <c r="C32" s="156"/>
      <c r="D32" s="156"/>
      <c r="E32" s="158"/>
      <c r="F32" s="222">
        <f>+SUM(F27:F31)</f>
        <v>382933750</v>
      </c>
      <c r="G32" s="222">
        <f>+SUM(G27:G31)</f>
        <v>115206800</v>
      </c>
      <c r="H32" s="222">
        <f>+SUM(H27:H31)</f>
        <v>201723</v>
      </c>
      <c r="I32" s="222">
        <f>+SUM(I27:I31)</f>
        <v>-1066374</v>
      </c>
      <c r="J32" s="222">
        <v>0</v>
      </c>
      <c r="K32" s="223">
        <f>+SUM(K27:K31)</f>
        <v>497275899</v>
      </c>
    </row>
    <row r="33" spans="1:11" x14ac:dyDescent="0.3">
      <c r="A33" s="156"/>
      <c r="B33" s="192" t="s">
        <v>159</v>
      </c>
      <c r="C33" s="156"/>
      <c r="D33" s="156"/>
      <c r="E33" s="158"/>
      <c r="F33" s="157">
        <v>0</v>
      </c>
      <c r="G33" s="157">
        <v>0</v>
      </c>
      <c r="H33" s="157">
        <v>0</v>
      </c>
      <c r="I33" s="157">
        <v>-9557920</v>
      </c>
      <c r="J33" s="157">
        <f>+I14</f>
        <v>100907</v>
      </c>
      <c r="K33" s="219">
        <f>SUM(F33:J33)</f>
        <v>-9457013</v>
      </c>
    </row>
    <row r="34" spans="1:11" x14ac:dyDescent="0.3">
      <c r="A34" s="156"/>
      <c r="B34" s="192" t="s">
        <v>163</v>
      </c>
      <c r="C34" s="156"/>
      <c r="D34" s="156"/>
      <c r="E34" s="159" t="s">
        <v>33</v>
      </c>
      <c r="F34" s="157">
        <v>0</v>
      </c>
      <c r="G34" s="157">
        <f>-I34</f>
        <v>-1066374</v>
      </c>
      <c r="H34" s="157">
        <v>0</v>
      </c>
      <c r="I34" s="157">
        <f>-I32</f>
        <v>1066374</v>
      </c>
      <c r="J34" s="157">
        <v>0</v>
      </c>
      <c r="K34" s="219">
        <f>+SUM(F34:J34)</f>
        <v>0</v>
      </c>
    </row>
    <row r="35" spans="1:11" x14ac:dyDescent="0.3">
      <c r="A35" s="142"/>
      <c r="B35" s="193" t="s">
        <v>165</v>
      </c>
      <c r="C35" s="144"/>
      <c r="D35" s="144"/>
      <c r="E35" s="193"/>
      <c r="F35" s="222">
        <f>+SUM(F32:F34)</f>
        <v>382933750</v>
      </c>
      <c r="G35" s="222">
        <f>+SUM(G32:G34)</f>
        <v>114140426</v>
      </c>
      <c r="H35" s="222">
        <f>+SUM(H32:H34)</f>
        <v>201723</v>
      </c>
      <c r="I35" s="222">
        <f>+SUM(I32:I34)</f>
        <v>-9557920</v>
      </c>
      <c r="J35" s="222">
        <f>SUM(J32:J34)</f>
        <v>100907</v>
      </c>
      <c r="K35" s="223">
        <f>+SUM(K32:K34)</f>
        <v>487818886</v>
      </c>
    </row>
    <row r="36" spans="1:11" x14ac:dyDescent="0.3">
      <c r="A36" s="200"/>
      <c r="B36" s="140"/>
      <c r="C36" s="140"/>
      <c r="D36" s="140"/>
      <c r="E36" s="140"/>
      <c r="F36" s="140"/>
      <c r="G36" s="140"/>
      <c r="H36" s="140"/>
      <c r="I36" s="140"/>
      <c r="J36" s="160"/>
      <c r="K36" s="161"/>
    </row>
    <row r="37" spans="1:11" ht="15" customHeight="1" x14ac:dyDescent="0.3">
      <c r="A37" s="266" t="s">
        <v>166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1" x14ac:dyDescent="0.3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</row>
    <row r="40" spans="1:11" x14ac:dyDescent="0.3">
      <c r="E40" s="135" t="s">
        <v>167</v>
      </c>
      <c r="F40" s="162">
        <f>F35-[1]BS!I12</f>
        <v>0</v>
      </c>
      <c r="G40" s="163">
        <f>G35-[1]BS!I13</f>
        <v>-1066374</v>
      </c>
      <c r="H40" s="164">
        <f>H35-[1]BS!I14</f>
        <v>0</v>
      </c>
      <c r="I40" s="164">
        <f>I35-[1]BS!I16</f>
        <v>-8491546</v>
      </c>
      <c r="J40" s="164"/>
      <c r="K40" s="164">
        <f>K35-[1]BS!I10</f>
        <v>-9457013</v>
      </c>
    </row>
  </sheetData>
  <mergeCells count="7">
    <mergeCell ref="A37:K38"/>
    <mergeCell ref="A1:K1"/>
    <mergeCell ref="A3:K3"/>
    <mergeCell ref="A4:K4"/>
    <mergeCell ref="A6:K6"/>
    <mergeCell ref="A18:K18"/>
    <mergeCell ref="A20:K20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86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34" zoomScaleNormal="100" workbookViewId="0">
      <selection activeCell="B43" sqref="B43"/>
    </sheetView>
  </sheetViews>
  <sheetFormatPr defaultColWidth="9.109375" defaultRowHeight="13.8" x14ac:dyDescent="0.3"/>
  <cols>
    <col min="1" max="1" width="0.88671875" style="172" customWidth="1"/>
    <col min="2" max="2" width="60.44140625" style="172" customWidth="1"/>
    <col min="3" max="3" width="13.33203125" style="172" customWidth="1"/>
    <col min="4" max="4" width="12.88671875" style="172" bestFit="1" customWidth="1"/>
    <col min="5" max="5" width="12.88671875" style="174" bestFit="1" customWidth="1"/>
    <col min="6" max="6" width="27.5546875" style="172" bestFit="1" customWidth="1"/>
    <col min="7" max="7" width="10.33203125" style="172" bestFit="1" customWidth="1"/>
    <col min="8" max="16384" width="9.109375" style="172"/>
  </cols>
  <sheetData>
    <row r="1" spans="1:5" s="166" customFormat="1" ht="18" x14ac:dyDescent="0.3">
      <c r="A1" s="270" t="s">
        <v>0</v>
      </c>
      <c r="B1" s="270"/>
      <c r="C1" s="270"/>
      <c r="D1" s="270"/>
      <c r="E1" s="270"/>
    </row>
    <row r="2" spans="1:5" s="168" customFormat="1" ht="15.6" x14ac:dyDescent="0.3">
      <c r="A2" s="167"/>
      <c r="B2" s="167"/>
      <c r="C2" s="167"/>
      <c r="D2" s="167"/>
      <c r="E2" s="225"/>
    </row>
    <row r="3" spans="1:5" s="168" customFormat="1" ht="15.6" x14ac:dyDescent="0.3">
      <c r="A3" s="271" t="s">
        <v>212</v>
      </c>
      <c r="B3" s="271"/>
      <c r="C3" s="271"/>
      <c r="D3" s="271"/>
      <c r="E3" s="271"/>
    </row>
    <row r="4" spans="1:5" s="169" customFormat="1" ht="15.6" x14ac:dyDescent="0.3">
      <c r="A4" s="272" t="s">
        <v>2</v>
      </c>
      <c r="B4" s="272"/>
      <c r="C4" s="272"/>
      <c r="D4" s="272"/>
      <c r="E4" s="272"/>
    </row>
    <row r="5" spans="1:5" ht="14.4" thickBot="1" x14ac:dyDescent="0.35">
      <c r="A5" s="170"/>
      <c r="B5" s="170"/>
      <c r="C5" s="170"/>
      <c r="D5" s="171"/>
      <c r="E5" s="226"/>
    </row>
    <row r="6" spans="1:5" s="173" customFormat="1" ht="12.75" customHeight="1" x14ac:dyDescent="0.3">
      <c r="A6" s="228"/>
      <c r="B6" s="229"/>
      <c r="C6" s="230" t="s">
        <v>6</v>
      </c>
      <c r="D6" s="231" t="s">
        <v>87</v>
      </c>
      <c r="E6" s="232" t="s">
        <v>87</v>
      </c>
    </row>
    <row r="7" spans="1:5" s="173" customFormat="1" ht="12.75" customHeight="1" x14ac:dyDescent="0.3">
      <c r="A7" s="233"/>
      <c r="B7" s="234"/>
      <c r="C7" s="234" t="s">
        <v>8</v>
      </c>
      <c r="D7" s="235">
        <v>2016</v>
      </c>
      <c r="E7" s="235">
        <v>2015</v>
      </c>
    </row>
    <row r="8" spans="1:5" ht="12.75" customHeight="1" x14ac:dyDescent="0.3">
      <c r="A8" s="236"/>
      <c r="B8" s="237"/>
      <c r="C8" s="237"/>
      <c r="D8" s="238"/>
      <c r="E8" s="239"/>
    </row>
    <row r="9" spans="1:5" s="173" customFormat="1" ht="12.75" customHeight="1" x14ac:dyDescent="0.3">
      <c r="A9" s="240"/>
      <c r="B9" s="177" t="s">
        <v>168</v>
      </c>
      <c r="C9" s="241"/>
      <c r="D9" s="242">
        <v>916960</v>
      </c>
      <c r="E9" s="243">
        <v>-628247</v>
      </c>
    </row>
    <row r="10" spans="1:5" ht="12.75" customHeight="1" x14ac:dyDescent="0.3">
      <c r="A10" s="236"/>
      <c r="B10" s="177" t="s">
        <v>169</v>
      </c>
      <c r="C10" s="244"/>
      <c r="D10" s="245">
        <v>-6385705</v>
      </c>
      <c r="E10" s="245">
        <v>-3066419</v>
      </c>
    </row>
    <row r="11" spans="1:5" ht="12.75" customHeight="1" x14ac:dyDescent="0.3">
      <c r="A11" s="236"/>
      <c r="B11" s="177" t="s">
        <v>170</v>
      </c>
      <c r="C11" s="244"/>
      <c r="D11" s="245">
        <f>+SUM(D12:D20)</f>
        <v>1203741</v>
      </c>
      <c r="E11" s="245">
        <f>+SUM(E12:E20)</f>
        <v>1270262</v>
      </c>
    </row>
    <row r="12" spans="1:5" ht="12.75" customHeight="1" x14ac:dyDescent="0.3">
      <c r="A12" s="236"/>
      <c r="B12" s="246" t="s">
        <v>105</v>
      </c>
      <c r="C12" s="244" t="s">
        <v>106</v>
      </c>
      <c r="D12" s="248">
        <v>1814195</v>
      </c>
      <c r="E12" s="248">
        <v>1691675</v>
      </c>
    </row>
    <row r="13" spans="1:5" ht="12.75" customHeight="1" x14ac:dyDescent="0.3">
      <c r="A13" s="236"/>
      <c r="B13" s="246" t="s">
        <v>171</v>
      </c>
      <c r="C13" s="244" t="s">
        <v>26</v>
      </c>
      <c r="D13" s="248">
        <v>2300000</v>
      </c>
      <c r="E13" s="248">
        <v>-748260</v>
      </c>
    </row>
    <row r="14" spans="1:5" ht="12.75" customHeight="1" x14ac:dyDescent="0.3">
      <c r="A14" s="236"/>
      <c r="B14" s="246" t="s">
        <v>172</v>
      </c>
      <c r="C14" s="244"/>
      <c r="D14" s="248">
        <v>-1989770</v>
      </c>
      <c r="E14" s="248">
        <v>0</v>
      </c>
    </row>
    <row r="15" spans="1:5" ht="12.75" customHeight="1" x14ac:dyDescent="0.3">
      <c r="A15" s="236"/>
      <c r="B15" s="246" t="s">
        <v>173</v>
      </c>
      <c r="C15" s="244" t="s">
        <v>21</v>
      </c>
      <c r="D15" s="248">
        <v>369263</v>
      </c>
      <c r="E15" s="248">
        <v>0</v>
      </c>
    </row>
    <row r="16" spans="1:5" ht="12.75" customHeight="1" x14ac:dyDescent="0.3">
      <c r="A16" s="236"/>
      <c r="B16" s="246" t="s">
        <v>174</v>
      </c>
      <c r="C16" s="244" t="s">
        <v>175</v>
      </c>
      <c r="D16" s="248">
        <v>-320752</v>
      </c>
      <c r="E16" s="248">
        <v>147000</v>
      </c>
    </row>
    <row r="17" spans="1:5" ht="12.75" customHeight="1" x14ac:dyDescent="0.3">
      <c r="A17" s="236"/>
      <c r="B17" s="246" t="s">
        <v>176</v>
      </c>
      <c r="C17" s="247"/>
      <c r="D17" s="248">
        <v>-6360450</v>
      </c>
      <c r="E17" s="248">
        <v>-3498154</v>
      </c>
    </row>
    <row r="18" spans="1:5" ht="12.75" customHeight="1" x14ac:dyDescent="0.3">
      <c r="A18" s="236"/>
      <c r="B18" s="246" t="s">
        <v>177</v>
      </c>
      <c r="C18" s="244" t="s">
        <v>120</v>
      </c>
      <c r="D18" s="248">
        <v>5300559</v>
      </c>
      <c r="E18" s="248">
        <v>3670903</v>
      </c>
    </row>
    <row r="19" spans="1:5" ht="12.75" customHeight="1" x14ac:dyDescent="0.3">
      <c r="A19" s="236"/>
      <c r="B19" s="246" t="s">
        <v>211</v>
      </c>
      <c r="C19" s="244" t="s">
        <v>33</v>
      </c>
      <c r="D19" s="248">
        <v>90696</v>
      </c>
      <c r="E19" s="248">
        <v>129622</v>
      </c>
    </row>
    <row r="20" spans="1:5" ht="12.75" customHeight="1" x14ac:dyDescent="0.3">
      <c r="A20" s="236"/>
      <c r="B20" s="246" t="s">
        <v>178</v>
      </c>
      <c r="C20" s="247"/>
      <c r="D20" s="248">
        <v>0</v>
      </c>
      <c r="E20" s="248">
        <v>-122524</v>
      </c>
    </row>
    <row r="21" spans="1:5" ht="12.75" customHeight="1" x14ac:dyDescent="0.3">
      <c r="A21" s="236"/>
      <c r="B21" s="177" t="s">
        <v>179</v>
      </c>
      <c r="C21" s="247"/>
      <c r="D21" s="245">
        <f>+SUM(D22:D25)</f>
        <v>5828706</v>
      </c>
      <c r="E21" s="245">
        <f>+SUM(E22:E25)</f>
        <v>1356087</v>
      </c>
    </row>
    <row r="22" spans="1:5" s="173" customFormat="1" ht="12.75" customHeight="1" x14ac:dyDescent="0.3">
      <c r="A22" s="240"/>
      <c r="B22" s="246" t="s">
        <v>180</v>
      </c>
      <c r="C22" s="244"/>
      <c r="D22" s="248">
        <v>2165587</v>
      </c>
      <c r="E22" s="248">
        <v>4600612</v>
      </c>
    </row>
    <row r="23" spans="1:5" s="173" customFormat="1" ht="12.75" customHeight="1" x14ac:dyDescent="0.3">
      <c r="A23" s="240"/>
      <c r="B23" s="246" t="s">
        <v>181</v>
      </c>
      <c r="C23" s="244"/>
      <c r="D23" s="248">
        <v>1570556</v>
      </c>
      <c r="E23" s="248">
        <v>-104208</v>
      </c>
    </row>
    <row r="24" spans="1:5" s="173" customFormat="1" ht="12.75" customHeight="1" x14ac:dyDescent="0.3">
      <c r="A24" s="236"/>
      <c r="B24" s="246" t="s">
        <v>182</v>
      </c>
      <c r="C24" s="247"/>
      <c r="D24" s="248">
        <v>-132415</v>
      </c>
      <c r="E24" s="248">
        <v>-3041618</v>
      </c>
    </row>
    <row r="25" spans="1:5" s="173" customFormat="1" ht="12.75" customHeight="1" x14ac:dyDescent="0.3">
      <c r="A25" s="236"/>
      <c r="B25" s="246" t="s">
        <v>183</v>
      </c>
      <c r="C25" s="247"/>
      <c r="D25" s="248">
        <v>2224978</v>
      </c>
      <c r="E25" s="248">
        <v>-98699</v>
      </c>
    </row>
    <row r="26" spans="1:5" s="173" customFormat="1" ht="12.75" customHeight="1" x14ac:dyDescent="0.3">
      <c r="A26" s="236"/>
      <c r="B26" s="177" t="s">
        <v>184</v>
      </c>
      <c r="C26" s="247"/>
      <c r="D26" s="245">
        <f>+SUM(D27:D30)</f>
        <v>270218</v>
      </c>
      <c r="E26" s="245">
        <f>+SUM(E27:E30)</f>
        <v>-188177</v>
      </c>
    </row>
    <row r="27" spans="1:5" s="173" customFormat="1" ht="12.75" customHeight="1" x14ac:dyDescent="0.3">
      <c r="A27" s="236"/>
      <c r="B27" s="246" t="s">
        <v>185</v>
      </c>
      <c r="C27" s="244" t="s">
        <v>120</v>
      </c>
      <c r="D27" s="248">
        <v>-5300559</v>
      </c>
      <c r="E27" s="248">
        <v>-3670903</v>
      </c>
    </row>
    <row r="28" spans="1:5" s="173" customFormat="1" ht="12.75" customHeight="1" x14ac:dyDescent="0.3">
      <c r="A28" s="236"/>
      <c r="B28" s="246" t="s">
        <v>186</v>
      </c>
      <c r="C28" s="244" t="s">
        <v>90</v>
      </c>
      <c r="D28" s="248">
        <v>2431041</v>
      </c>
      <c r="E28" s="248">
        <v>422103</v>
      </c>
    </row>
    <row r="29" spans="1:5" s="173" customFormat="1" ht="12.75" customHeight="1" x14ac:dyDescent="0.3">
      <c r="A29" s="236"/>
      <c r="B29" s="246" t="s">
        <v>187</v>
      </c>
      <c r="C29" s="247"/>
      <c r="D29" s="248">
        <v>3929409</v>
      </c>
      <c r="E29" s="248">
        <v>3076051</v>
      </c>
    </row>
    <row r="30" spans="1:5" s="173" customFormat="1" ht="12.75" customHeight="1" x14ac:dyDescent="0.3">
      <c r="A30" s="236"/>
      <c r="B30" s="246" t="s">
        <v>188</v>
      </c>
      <c r="C30" s="247"/>
      <c r="D30" s="248">
        <v>-789673</v>
      </c>
      <c r="E30" s="248">
        <v>-15428</v>
      </c>
    </row>
    <row r="31" spans="1:5" ht="12.75" customHeight="1" x14ac:dyDescent="0.3">
      <c r="A31" s="236"/>
      <c r="B31" s="246"/>
      <c r="C31" s="247"/>
      <c r="D31" s="248"/>
      <c r="E31" s="248"/>
    </row>
    <row r="32" spans="1:5" ht="12.75" customHeight="1" x14ac:dyDescent="0.3">
      <c r="A32" s="236"/>
      <c r="B32" s="177" t="s">
        <v>189</v>
      </c>
      <c r="C32" s="247"/>
      <c r="D32" s="243">
        <f>+D33+D40</f>
        <v>-11544695</v>
      </c>
      <c r="E32" s="243">
        <f>+E33+E40</f>
        <v>-67961376</v>
      </c>
    </row>
    <row r="33" spans="1:5" ht="12.75" customHeight="1" x14ac:dyDescent="0.3">
      <c r="A33" s="236"/>
      <c r="B33" s="177" t="s">
        <v>190</v>
      </c>
      <c r="C33" s="247"/>
      <c r="D33" s="245">
        <f>+SUM(D34:D39)</f>
        <v>-36084217</v>
      </c>
      <c r="E33" s="245">
        <f>+SUM(E34:E39)</f>
        <v>-75662091</v>
      </c>
    </row>
    <row r="34" spans="1:5" ht="12.75" customHeight="1" x14ac:dyDescent="0.3">
      <c r="A34" s="236"/>
      <c r="B34" s="246" t="s">
        <v>191</v>
      </c>
      <c r="C34" s="247"/>
      <c r="D34" s="248">
        <v>-29452435</v>
      </c>
      <c r="E34" s="248">
        <v>-32267064</v>
      </c>
    </row>
    <row r="35" spans="1:5" ht="12.75" customHeight="1" x14ac:dyDescent="0.3">
      <c r="A35" s="236"/>
      <c r="B35" s="246" t="s">
        <v>192</v>
      </c>
      <c r="C35" s="244" t="s">
        <v>193</v>
      </c>
      <c r="D35" s="248">
        <v>0</v>
      </c>
      <c r="E35" s="248">
        <v>245039</v>
      </c>
    </row>
    <row r="36" spans="1:5" ht="12.75" customHeight="1" x14ac:dyDescent="0.3">
      <c r="A36" s="236"/>
      <c r="B36" s="246" t="s">
        <v>194</v>
      </c>
      <c r="C36" s="244" t="s">
        <v>13</v>
      </c>
      <c r="D36" s="248">
        <v>-380092</v>
      </c>
      <c r="E36" s="248">
        <v>-857585</v>
      </c>
    </row>
    <row r="37" spans="1:5" ht="12.75" customHeight="1" x14ac:dyDescent="0.3">
      <c r="A37" s="236"/>
      <c r="B37" s="246" t="s">
        <v>195</v>
      </c>
      <c r="C37" s="244" t="s">
        <v>21</v>
      </c>
      <c r="D37" s="248">
        <v>-835444</v>
      </c>
      <c r="E37" s="248">
        <v>-422306</v>
      </c>
    </row>
    <row r="38" spans="1:5" ht="12.75" customHeight="1" x14ac:dyDescent="0.3">
      <c r="A38" s="236"/>
      <c r="B38" s="246" t="s">
        <v>196</v>
      </c>
      <c r="C38" s="244" t="s">
        <v>26</v>
      </c>
      <c r="D38" s="248">
        <v>-5000000</v>
      </c>
      <c r="E38" s="248">
        <v>-160462</v>
      </c>
    </row>
    <row r="39" spans="1:5" ht="12.75" customHeight="1" x14ac:dyDescent="0.3">
      <c r="A39" s="236"/>
      <c r="B39" s="246" t="s">
        <v>49</v>
      </c>
      <c r="C39" s="247"/>
      <c r="D39" s="248">
        <v>-416246</v>
      </c>
      <c r="E39" s="248">
        <v>-42199713</v>
      </c>
    </row>
    <row r="40" spans="1:5" ht="12.75" customHeight="1" x14ac:dyDescent="0.3">
      <c r="A40" s="236"/>
      <c r="B40" s="177" t="s">
        <v>197</v>
      </c>
      <c r="C40" s="247"/>
      <c r="D40" s="245">
        <f>+SUM(D41:D42)</f>
        <v>24539522</v>
      </c>
      <c r="E40" s="245">
        <f>+SUM(E41:E42)</f>
        <v>7700715</v>
      </c>
    </row>
    <row r="41" spans="1:5" ht="12.75" customHeight="1" x14ac:dyDescent="0.3">
      <c r="A41" s="236"/>
      <c r="B41" s="246" t="s">
        <v>191</v>
      </c>
      <c r="C41" s="247"/>
      <c r="D41" s="248">
        <v>22039522</v>
      </c>
      <c r="E41" s="248">
        <v>7610903</v>
      </c>
    </row>
    <row r="42" spans="1:5" ht="12.75" customHeight="1" x14ac:dyDescent="0.3">
      <c r="A42" s="236"/>
      <c r="B42" s="246" t="s">
        <v>49</v>
      </c>
      <c r="C42" s="247"/>
      <c r="D42" s="248">
        <v>2500000</v>
      </c>
      <c r="E42" s="248">
        <v>89812</v>
      </c>
    </row>
    <row r="43" spans="1:5" ht="12.75" customHeight="1" x14ac:dyDescent="0.3">
      <c r="A43" s="236"/>
      <c r="B43" s="246"/>
      <c r="C43" s="247"/>
      <c r="D43" s="248"/>
      <c r="E43" s="248"/>
    </row>
    <row r="44" spans="1:5" ht="12.75" customHeight="1" x14ac:dyDescent="0.3">
      <c r="A44" s="236"/>
      <c r="B44" s="177" t="s">
        <v>198</v>
      </c>
      <c r="C44" s="247"/>
      <c r="D44" s="243">
        <f>+D45</f>
        <v>18198281</v>
      </c>
      <c r="E44" s="243">
        <f>+E45</f>
        <v>51034995</v>
      </c>
    </row>
    <row r="45" spans="1:5" ht="12.75" customHeight="1" x14ac:dyDescent="0.3">
      <c r="A45" s="240"/>
      <c r="B45" s="177" t="s">
        <v>199</v>
      </c>
      <c r="C45" s="247"/>
      <c r="D45" s="245">
        <f>+SUM(D47:D51)</f>
        <v>18198281</v>
      </c>
      <c r="E45" s="245">
        <f>+SUM(E47:E51)</f>
        <v>51034995</v>
      </c>
    </row>
    <row r="46" spans="1:5" ht="12.75" customHeight="1" x14ac:dyDescent="0.3">
      <c r="A46" s="240"/>
      <c r="B46" s="246" t="s">
        <v>200</v>
      </c>
      <c r="C46" s="247"/>
      <c r="D46" s="248"/>
      <c r="E46" s="248"/>
    </row>
    <row r="47" spans="1:5" ht="12.75" customHeight="1" x14ac:dyDescent="0.25">
      <c r="A47" s="240"/>
      <c r="B47" s="246" t="s">
        <v>201</v>
      </c>
      <c r="C47" s="247" t="s">
        <v>48</v>
      </c>
      <c r="D47" s="249">
        <v>41000000</v>
      </c>
      <c r="E47" s="248">
        <v>92000000</v>
      </c>
    </row>
    <row r="48" spans="1:5" ht="12.75" customHeight="1" x14ac:dyDescent="0.3">
      <c r="A48" s="240"/>
      <c r="B48" s="246" t="s">
        <v>202</v>
      </c>
      <c r="C48" s="247"/>
      <c r="D48" s="248">
        <v>11641572</v>
      </c>
      <c r="E48" s="248">
        <v>0</v>
      </c>
    </row>
    <row r="49" spans="1:8" ht="12.75" customHeight="1" x14ac:dyDescent="0.3">
      <c r="A49" s="240" t="s">
        <v>203</v>
      </c>
      <c r="B49" s="246" t="s">
        <v>204</v>
      </c>
      <c r="C49" s="247"/>
      <c r="D49" s="248"/>
      <c r="E49" s="248"/>
    </row>
    <row r="50" spans="1:8" ht="12.75" customHeight="1" x14ac:dyDescent="0.3">
      <c r="A50" s="240"/>
      <c r="B50" s="246" t="s">
        <v>201</v>
      </c>
      <c r="C50" s="247"/>
      <c r="D50" s="248">
        <v>-28152417</v>
      </c>
      <c r="E50" s="248">
        <v>-33854407</v>
      </c>
    </row>
    <row r="51" spans="1:8" ht="12.75" customHeight="1" x14ac:dyDescent="0.2">
      <c r="A51" s="240"/>
      <c r="B51" s="246" t="s">
        <v>202</v>
      </c>
      <c r="C51" s="247"/>
      <c r="D51" s="248">
        <v>-6290874</v>
      </c>
      <c r="E51" s="248">
        <v>-7110598</v>
      </c>
      <c r="F51" s="5"/>
      <c r="G51" s="5"/>
      <c r="H51" s="5"/>
    </row>
    <row r="52" spans="1:8" ht="12.75" customHeight="1" x14ac:dyDescent="0.2">
      <c r="A52" s="240"/>
      <c r="B52" s="246"/>
      <c r="C52" s="247"/>
      <c r="D52" s="248"/>
      <c r="E52" s="248"/>
      <c r="F52" s="5"/>
      <c r="G52" s="5"/>
      <c r="H52" s="5"/>
    </row>
    <row r="53" spans="1:8" ht="12.75" customHeight="1" x14ac:dyDescent="0.2">
      <c r="A53" s="240"/>
      <c r="B53" s="177" t="s">
        <v>205</v>
      </c>
      <c r="C53" s="247"/>
      <c r="D53" s="250">
        <f>+D44+D32+D9</f>
        <v>7570546</v>
      </c>
      <c r="E53" s="250">
        <f>+E44+E32+E9</f>
        <v>-17554628</v>
      </c>
      <c r="F53" s="5"/>
      <c r="G53" s="5"/>
      <c r="H53" s="5"/>
    </row>
    <row r="54" spans="1:8" ht="12.75" customHeight="1" x14ac:dyDescent="0.2">
      <c r="A54" s="240"/>
      <c r="B54" s="246"/>
      <c r="C54" s="247"/>
      <c r="D54" s="248"/>
      <c r="E54" s="248"/>
      <c r="F54" s="175"/>
      <c r="G54" s="175"/>
      <c r="H54" s="5"/>
    </row>
    <row r="55" spans="1:8" ht="12.75" customHeight="1" x14ac:dyDescent="0.2">
      <c r="A55" s="240"/>
      <c r="B55" s="246" t="s">
        <v>206</v>
      </c>
      <c r="C55" s="247"/>
      <c r="D55" s="248">
        <v>4760462</v>
      </c>
      <c r="E55" s="248">
        <v>22315090</v>
      </c>
      <c r="F55" s="176"/>
      <c r="G55" s="5"/>
      <c r="H55" s="5"/>
    </row>
    <row r="56" spans="1:8" ht="12.75" customHeight="1" thickBot="1" x14ac:dyDescent="0.25">
      <c r="A56" s="251"/>
      <c r="B56" s="171" t="s">
        <v>207</v>
      </c>
      <c r="C56" s="252"/>
      <c r="D56" s="253">
        <v>12331008</v>
      </c>
      <c r="E56" s="253">
        <v>4760462</v>
      </c>
      <c r="F56" s="5"/>
      <c r="G56" s="5"/>
      <c r="H56" s="5"/>
    </row>
    <row r="57" spans="1:8" ht="12.75" customHeight="1" x14ac:dyDescent="0.2">
      <c r="A57" s="177"/>
      <c r="B57" s="178"/>
      <c r="F57" s="176"/>
      <c r="G57" s="5"/>
      <c r="H57" s="5"/>
    </row>
    <row r="58" spans="1:8" ht="28.2" customHeight="1" x14ac:dyDescent="0.2">
      <c r="A58" s="273" t="s">
        <v>210</v>
      </c>
      <c r="B58" s="273"/>
      <c r="C58" s="273"/>
      <c r="D58" s="273"/>
      <c r="E58" s="273"/>
      <c r="F58" s="5"/>
      <c r="G58" s="5"/>
      <c r="H58" s="5"/>
    </row>
    <row r="59" spans="1:8" ht="12.75" customHeight="1" x14ac:dyDescent="0.2">
      <c r="A59" s="179"/>
      <c r="B59" s="179"/>
      <c r="C59" s="179"/>
      <c r="D59" s="179"/>
      <c r="E59" s="226"/>
      <c r="F59" s="5"/>
      <c r="G59" s="5"/>
      <c r="H59" s="5"/>
    </row>
    <row r="60" spans="1:8" s="173" customFormat="1" ht="12.75" customHeight="1" x14ac:dyDescent="0.2">
      <c r="A60" s="180"/>
      <c r="B60" s="180"/>
      <c r="C60" s="180"/>
      <c r="E60" s="227"/>
      <c r="F60" s="5"/>
      <c r="G60" s="5"/>
      <c r="H60" s="5"/>
    </row>
    <row r="61" spans="1:8" s="173" customFormat="1" ht="12.75" customHeight="1" x14ac:dyDescent="0.2">
      <c r="A61" s="170"/>
      <c r="B61" s="170"/>
      <c r="C61" s="181"/>
      <c r="D61" s="182"/>
      <c r="E61" s="182"/>
      <c r="F61" s="5"/>
      <c r="G61" s="5"/>
      <c r="H61" s="5"/>
    </row>
    <row r="62" spans="1:8" s="173" customFormat="1" ht="12.75" customHeight="1" x14ac:dyDescent="0.2">
      <c r="A62" s="170"/>
      <c r="B62" s="170"/>
      <c r="C62" s="170"/>
      <c r="D62" s="183"/>
      <c r="E62" s="226"/>
      <c r="F62" s="5"/>
      <c r="G62" s="5"/>
      <c r="H62" s="5"/>
    </row>
    <row r="63" spans="1:8" s="173" customFormat="1" ht="12.75" customHeight="1" x14ac:dyDescent="0.2">
      <c r="A63" s="170"/>
      <c r="B63" s="170"/>
      <c r="C63" s="170"/>
      <c r="D63" s="170"/>
      <c r="E63" s="226"/>
      <c r="F63" s="5"/>
      <c r="G63" s="5"/>
      <c r="H63" s="5"/>
    </row>
    <row r="64" spans="1:8" s="173" customFormat="1" ht="12.75" customHeight="1" x14ac:dyDescent="0.2">
      <c r="A64" s="170"/>
      <c r="B64" s="170"/>
      <c r="C64" s="170"/>
      <c r="D64" s="170"/>
      <c r="E64" s="226"/>
      <c r="F64" s="5"/>
      <c r="G64" s="5"/>
      <c r="H64" s="5"/>
    </row>
    <row r="65" spans="1:8" s="173" customFormat="1" x14ac:dyDescent="0.2">
      <c r="A65" s="170"/>
      <c r="B65" s="170"/>
      <c r="C65" s="170"/>
      <c r="D65" s="170"/>
      <c r="E65" s="226"/>
      <c r="F65" s="5"/>
      <c r="G65" s="5"/>
      <c r="H65" s="5"/>
    </row>
    <row r="66" spans="1:8" s="173" customFormat="1" x14ac:dyDescent="0.2">
      <c r="A66" s="170"/>
      <c r="B66" s="170"/>
      <c r="C66" s="170"/>
      <c r="D66" s="170"/>
      <c r="E66" s="226"/>
      <c r="F66" s="5"/>
      <c r="G66" s="5"/>
      <c r="H66" s="5"/>
    </row>
    <row r="67" spans="1:8" x14ac:dyDescent="0.2">
      <c r="A67" s="170"/>
      <c r="B67" s="170"/>
      <c r="C67" s="170"/>
      <c r="D67" s="170"/>
      <c r="E67" s="226"/>
      <c r="F67" s="5"/>
      <c r="G67" s="5"/>
      <c r="H67" s="5"/>
    </row>
    <row r="68" spans="1:8" x14ac:dyDescent="0.2">
      <c r="A68" s="170"/>
      <c r="B68" s="170"/>
      <c r="C68" s="170"/>
      <c r="D68" s="170"/>
      <c r="E68" s="226"/>
      <c r="F68" s="5"/>
      <c r="G68" s="5"/>
      <c r="H68" s="5"/>
    </row>
    <row r="69" spans="1:8" s="169" customFormat="1" ht="15.6" x14ac:dyDescent="0.2">
      <c r="A69" s="170"/>
      <c r="B69" s="170"/>
      <c r="C69" s="170"/>
      <c r="D69" s="170"/>
      <c r="E69" s="226"/>
      <c r="F69" s="5"/>
      <c r="G69" s="5"/>
      <c r="H69" s="5"/>
    </row>
    <row r="70" spans="1:8" x14ac:dyDescent="0.2">
      <c r="A70" s="170"/>
      <c r="B70" s="170"/>
      <c r="C70" s="170"/>
      <c r="D70" s="170"/>
      <c r="E70" s="226"/>
      <c r="F70" s="5"/>
      <c r="G70" s="5"/>
      <c r="H70" s="5"/>
    </row>
    <row r="71" spans="1:8" x14ac:dyDescent="0.2">
      <c r="A71" s="170"/>
      <c r="B71" s="170"/>
      <c r="C71" s="170"/>
      <c r="D71" s="170"/>
      <c r="E71" s="226"/>
      <c r="F71" s="5"/>
      <c r="G71" s="5"/>
      <c r="H71" s="5"/>
    </row>
    <row r="72" spans="1:8" x14ac:dyDescent="0.2">
      <c r="A72" s="170"/>
      <c r="B72" s="170"/>
      <c r="C72" s="170"/>
      <c r="D72" s="170"/>
      <c r="E72" s="226"/>
      <c r="F72" s="5"/>
      <c r="G72" s="5"/>
      <c r="H72" s="5"/>
    </row>
    <row r="73" spans="1:8" x14ac:dyDescent="0.3">
      <c r="A73" s="170"/>
      <c r="B73" s="170"/>
      <c r="C73" s="170"/>
      <c r="D73" s="170"/>
      <c r="E73" s="226"/>
    </row>
    <row r="74" spans="1:8" x14ac:dyDescent="0.3">
      <c r="A74" s="170"/>
      <c r="B74" s="170"/>
      <c r="C74" s="170"/>
      <c r="D74" s="170"/>
      <c r="E74" s="226"/>
    </row>
    <row r="75" spans="1:8" x14ac:dyDescent="0.3">
      <c r="A75" s="170"/>
    </row>
  </sheetData>
  <mergeCells count="4">
    <mergeCell ref="A1:E1"/>
    <mergeCell ref="A3:E3"/>
    <mergeCell ref="A4:E4"/>
    <mergeCell ref="A58:E58"/>
  </mergeCells>
  <printOptions horizontalCentered="1"/>
  <pageMargins left="0.39370078740157483" right="0.39370078740157483" top="1.5748031496062993" bottom="0.59055118110236227" header="0.19685039370078741" footer="0.39370078740157483"/>
  <pageSetup paperSize="9" scale="92" firstPageNumber="5" orientation="portrait" useFirstPageNumber="1" r:id="rId1"/>
  <headerFooter>
    <oddFooter>&amp;R&amp;"Arial,Negrita"&amp;9 4</oddFooter>
  </headerFooter>
  <legacyDrawing r:id="rId2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45826</vt:lpwstr>
  </property>
  <property fmtid="{D5CDD505-2E9C-101B-9397-08002B2CF9AE}" pid="4" name="OptimizationTime">
    <vt:lpwstr>20170329_1254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 Grupo ILunion Ind</vt:lpstr>
      <vt:lpstr> PL Individual</vt:lpstr>
      <vt:lpstr>SORIE y Patrimonio</vt:lpstr>
      <vt:lpstr>Estado de flujos</vt:lpstr>
      <vt:lpstr>' PL Individual'!Print_Area</vt:lpstr>
      <vt:lpstr>'BS Grupo ILunion Ind'!Print_Area</vt:lpstr>
      <vt:lpstr>'Estado de flujos'!Print_Area</vt:lpstr>
      <vt:lpstr>'SORIE y Patrimonio'!Print_Area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Arrieta Megias</dc:creator>
  <cp:lastModifiedBy>Leire Lacar Saldias</cp:lastModifiedBy>
  <cp:lastPrinted>2017-03-26T16:54:58Z</cp:lastPrinted>
  <dcterms:created xsi:type="dcterms:W3CDTF">2017-03-24T13:17:48Z</dcterms:created>
  <dcterms:modified xsi:type="dcterms:W3CDTF">2017-03-28T17:36:30Z</dcterms:modified>
</cp:coreProperties>
</file>