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488" windowHeight="7752" activeTab="3"/>
  </bookViews>
  <sheets>
    <sheet name="1) Balance " sheetId="1" r:id="rId1"/>
    <sheet name="2) P&amp;L cosolidado" sheetId="2" r:id="rId2"/>
    <sheet name="4) Patrimonio  " sheetId="4" r:id="rId3"/>
    <sheet name="3) Flujos Memoria " sheetId="3" r:id="rId4"/>
  </sheets>
  <definedNames>
    <definedName name="_xlnm.Print_Area" localSheetId="0">'1) Balance '!$A$1:$J$51</definedName>
    <definedName name="_xlnm.Print_Area" localSheetId="1">'2) P&amp;L cosolidado'!$A$1:$E$56</definedName>
    <definedName name="_xlnm.Print_Area" localSheetId="3">'3) Flujos Memoria '!$A$1:$E$64</definedName>
    <definedName name="_xlnm.Print_Area" localSheetId="2">'4) Patrimonio  '!$A$1:$O$56</definedName>
    <definedName name="AS2DocOpenMode" hidden="1">"AS2DocumentEdit"</definedName>
    <definedName name="base" localSheetId="1" hidden="1">{#N/A,#N/A,FALSE,"Aging Summary";#N/A,#N/A,FALSE,"Ratio Analysis";#N/A,#N/A,FALSE,"Test 120 Day Accts";#N/A,#N/A,FALSE,"Tickmarks"}</definedName>
    <definedName name="base" localSheetId="3" hidden="1">{#N/A,#N/A,FALSE,"Aging Summary";#N/A,#N/A,FALSE,"Ratio Analysis";#N/A,#N/A,FALSE,"Test 120 Day Accts";#N/A,#N/A,FALSE,"Tickmarks"}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3" l="1"/>
  <c r="K25" i="4" l="1"/>
  <c r="K19" i="4"/>
  <c r="M53" i="4"/>
  <c r="K28" i="4"/>
  <c r="D41" i="3" l="1"/>
  <c r="E22" i="3"/>
  <c r="D22" i="3"/>
  <c r="N48" i="4" l="1"/>
  <c r="I18" i="1" l="1"/>
  <c r="I13" i="1" l="1"/>
  <c r="K48" i="4" l="1"/>
  <c r="O48" i="4" s="1"/>
  <c r="K18" i="4"/>
  <c r="I10" i="1" l="1"/>
  <c r="J18" i="1"/>
  <c r="J45" i="4"/>
  <c r="K45" i="4" s="1"/>
  <c r="O45" i="4" s="1"/>
  <c r="O44" i="4"/>
  <c r="K51" i="4"/>
  <c r="O51" i="4" s="1"/>
  <c r="K50" i="4"/>
  <c r="O50" i="4" s="1"/>
  <c r="K53" i="4"/>
  <c r="O53" i="4" s="1"/>
  <c r="J46" i="4"/>
  <c r="J47" i="4" l="1"/>
  <c r="I9" i="1"/>
  <c r="D18" i="1"/>
  <c r="D13" i="1"/>
  <c r="D10" i="1"/>
  <c r="J52" i="4" l="1"/>
  <c r="K52" i="4" s="1"/>
  <c r="O52" i="4" s="1"/>
  <c r="D9" i="1"/>
  <c r="D41" i="2"/>
  <c r="D38" i="2"/>
  <c r="D46" i="2"/>
  <c r="D32" i="2"/>
  <c r="D26" i="2"/>
  <c r="D23" i="2"/>
  <c r="D20" i="2"/>
  <c r="D15" i="2"/>
  <c r="E15" i="2"/>
  <c r="I48" i="1"/>
  <c r="I41" i="1"/>
  <c r="I35" i="1"/>
  <c r="J54" i="4" l="1"/>
  <c r="K46" i="4"/>
  <c r="O46" i="4" s="1"/>
  <c r="K43" i="4"/>
  <c r="O43" i="4" s="1"/>
  <c r="K42" i="4"/>
  <c r="O42" i="4" s="1"/>
  <c r="K41" i="4"/>
  <c r="O41" i="4" s="1"/>
  <c r="K40" i="4"/>
  <c r="O40" i="4" s="1"/>
  <c r="L25" i="4"/>
  <c r="L19" i="4"/>
  <c r="D61" i="3"/>
  <c r="D47" i="3"/>
  <c r="D35" i="3"/>
  <c r="D29" i="3"/>
  <c r="D11" i="3"/>
  <c r="D10" i="2"/>
  <c r="D44" i="2"/>
  <c r="I24" i="1"/>
  <c r="I22" i="1" s="1"/>
  <c r="D44" i="1"/>
  <c r="D34" i="1"/>
  <c r="D34" i="3" l="1"/>
  <c r="L26" i="4"/>
  <c r="D46" i="3"/>
  <c r="D36" i="2"/>
  <c r="D48" i="2" s="1"/>
  <c r="D37" i="1"/>
  <c r="D33" i="1" s="1"/>
  <c r="D49" i="1" s="1"/>
  <c r="E49" i="3"/>
  <c r="E23" i="1" l="1"/>
  <c r="D50" i="2" l="1"/>
  <c r="D51" i="2" s="1"/>
  <c r="K11" i="4" s="1"/>
  <c r="K26" i="4" s="1"/>
  <c r="D10" i="3"/>
  <c r="D9" i="3" s="1"/>
  <c r="D59" i="3" s="1"/>
  <c r="G47" i="4"/>
  <c r="G54" i="4" s="1"/>
  <c r="P48" i="4" l="1"/>
  <c r="K27" i="4"/>
  <c r="N47" i="4"/>
  <c r="N54" i="4" s="1"/>
  <c r="N57" i="4" s="1"/>
  <c r="M47" i="4"/>
  <c r="M54" i="4" s="1"/>
  <c r="I47" i="4"/>
  <c r="I54" i="4" s="1"/>
  <c r="H47" i="4"/>
  <c r="H54" i="4" s="1"/>
  <c r="F47" i="4"/>
  <c r="F54" i="4" s="1"/>
  <c r="E47" i="4"/>
  <c r="E47" i="3"/>
  <c r="E46" i="3" s="1"/>
  <c r="E41" i="3"/>
  <c r="E35" i="3"/>
  <c r="E29" i="3"/>
  <c r="E11" i="3"/>
  <c r="E34" i="3" l="1"/>
  <c r="E9" i="3"/>
  <c r="L47" i="4"/>
  <c r="L54" i="4" s="1"/>
  <c r="L57" i="4" s="1"/>
  <c r="E54" i="4"/>
  <c r="E40" i="1"/>
  <c r="E38" i="1"/>
  <c r="E59" i="3" l="1"/>
  <c r="K47" i="4"/>
  <c r="O47" i="4" s="1"/>
  <c r="E44" i="2"/>
  <c r="E38" i="2"/>
  <c r="E32" i="2"/>
  <c r="E28" i="2"/>
  <c r="E26" i="2" s="1"/>
  <c r="E23" i="2"/>
  <c r="E20" i="2"/>
  <c r="E10" i="2"/>
  <c r="J44" i="1"/>
  <c r="E44" i="1"/>
  <c r="J43" i="1"/>
  <c r="J39" i="1"/>
  <c r="J35" i="1" s="1"/>
  <c r="E37" i="1"/>
  <c r="E34" i="1"/>
  <c r="J24" i="1"/>
  <c r="J22" i="1" s="1"/>
  <c r="E18" i="1"/>
  <c r="E13" i="1"/>
  <c r="J10" i="1"/>
  <c r="J9" i="1" s="1"/>
  <c r="E10" i="1"/>
  <c r="E9" i="1" l="1"/>
  <c r="K54" i="4"/>
  <c r="O54" i="4" s="1"/>
  <c r="P54" i="4" s="1"/>
  <c r="E33" i="1"/>
  <c r="J41" i="1"/>
  <c r="J33" i="1" s="1"/>
  <c r="J49" i="1" s="1"/>
  <c r="E46" i="2"/>
  <c r="E36" i="2"/>
  <c r="E49" i="1" l="1"/>
  <c r="J50" i="1" s="1"/>
  <c r="E48" i="2"/>
  <c r="E50" i="2" s="1"/>
  <c r="E52" i="2" l="1"/>
  <c r="E51" i="2"/>
  <c r="I52" i="1" l="1"/>
  <c r="I33" i="1" l="1"/>
  <c r="I49" i="1" s="1"/>
</calcChain>
</file>

<file path=xl/comments1.xml><?xml version="1.0" encoding="utf-8"?>
<comments xmlns="http://schemas.openxmlformats.org/spreadsheetml/2006/main">
  <authors>
    <author>Leire Lacar Saldias</author>
  </authors>
  <commentList>
    <comment ref="M53" authorId="0">
      <text>
        <r>
          <rPr>
            <sz val="9"/>
            <color indexed="81"/>
            <rFont val="Tahoma"/>
            <family val="2"/>
          </rPr>
          <t>recoge las nuevas entradas al perímetro-Colombia</t>
        </r>
      </text>
    </comment>
  </commentList>
</comments>
</file>

<file path=xl/sharedStrings.xml><?xml version="1.0" encoding="utf-8"?>
<sst xmlns="http://schemas.openxmlformats.org/spreadsheetml/2006/main" count="329" uniqueCount="244">
  <si>
    <t>GRUPO ILUNION, S.L. y Sociedades Dependientes</t>
  </si>
  <si>
    <t>(Euros)</t>
  </si>
  <si>
    <t>Notas de la</t>
  </si>
  <si>
    <t>31-12-2016</t>
  </si>
  <si>
    <t>ACTIVO</t>
  </si>
  <si>
    <t>Memoria</t>
  </si>
  <si>
    <t>PATRIMONIO NETO Y PASIVO</t>
  </si>
  <si>
    <t>ACTIVO NO CORRIENTE:</t>
  </si>
  <si>
    <t>PATRIMONIO NETO:</t>
  </si>
  <si>
    <t>Nota 13</t>
  </si>
  <si>
    <t>Inmovilizado intangible-</t>
  </si>
  <si>
    <t>Nota 5</t>
  </si>
  <si>
    <t>FONDOS PROPIOS-</t>
  </si>
  <si>
    <t>Nota 13.1</t>
  </si>
  <si>
    <t>Fondo de comercio de consolidación</t>
  </si>
  <si>
    <t>Capital</t>
  </si>
  <si>
    <t>Otro inmovilizado intangible</t>
  </si>
  <si>
    <t>Prima de asunción</t>
  </si>
  <si>
    <t>Inmovilizado material-</t>
  </si>
  <si>
    <t>Nota 6</t>
  </si>
  <si>
    <t>Reservas</t>
  </si>
  <si>
    <t>Terrenos y construcciones</t>
  </si>
  <si>
    <t>Resultado del ejercicio atribuido a la sociedad dominante</t>
  </si>
  <si>
    <t>Instalaciones técnicas y otro inmovilizado material</t>
  </si>
  <si>
    <t>Subvenciones, donaciones y legados recibidos</t>
  </si>
  <si>
    <t>Nota 13.2</t>
  </si>
  <si>
    <t>Inmovilizado en curso y anticipos</t>
  </si>
  <si>
    <t>Socios externos</t>
  </si>
  <si>
    <t>Nota 13.3</t>
  </si>
  <si>
    <t>Inversiones inmobiliarias</t>
  </si>
  <si>
    <t>Nota 7</t>
  </si>
  <si>
    <t>Inversiones en empresas del Grupo y vinculadas a largo plazo-</t>
  </si>
  <si>
    <t>Ajustes por cambio de valor</t>
  </si>
  <si>
    <t>Participaciones puestas en equivalencia</t>
  </si>
  <si>
    <t>Nota 9.1</t>
  </si>
  <si>
    <t xml:space="preserve">Activos financieros disponibles para la venta. </t>
  </si>
  <si>
    <t>Créditos a empresas</t>
  </si>
  <si>
    <t>Otros activos financieros</t>
  </si>
  <si>
    <t>PASIVO NO CORRIENTE:</t>
  </si>
  <si>
    <t>Inversiones financieras a largo plazo</t>
  </si>
  <si>
    <t>Nota 10</t>
  </si>
  <si>
    <t>Provisiones a largo plazo</t>
  </si>
  <si>
    <t>Nota 14.1</t>
  </si>
  <si>
    <t>Activos por impuesto diferido</t>
  </si>
  <si>
    <t>Deudas a largo plazo-</t>
  </si>
  <si>
    <t>Nota 15</t>
  </si>
  <si>
    <t>Deudas con entidades de crédito</t>
  </si>
  <si>
    <t>Acreedores por arrendamiento financiero</t>
  </si>
  <si>
    <t>Derivados</t>
  </si>
  <si>
    <t>Otros pasivos financieros</t>
  </si>
  <si>
    <t>Deudas con empresas del Grupo y vinculadas a largo plazo</t>
  </si>
  <si>
    <t>Nota 18.1</t>
  </si>
  <si>
    <t>Pasivos por impuesto diferido</t>
  </si>
  <si>
    <t>Periodificaciones a largo plazo</t>
  </si>
  <si>
    <t>ACTIVO CORRIENTE:</t>
  </si>
  <si>
    <t>PASIVO CORRIENTE:</t>
  </si>
  <si>
    <t>Existencias</t>
  </si>
  <si>
    <t>Nota 11</t>
  </si>
  <si>
    <t>Provisiones a corto plazo</t>
  </si>
  <si>
    <t>Notas 4.5 y 14.1</t>
  </si>
  <si>
    <t>Nota 10.4</t>
  </si>
  <si>
    <t>Deudas a corto plazo-</t>
  </si>
  <si>
    <t>Anticipo de proveedores</t>
  </si>
  <si>
    <t>Deudores comerciales y otras cuentas a cobrar-</t>
  </si>
  <si>
    <t>Clientes por ventas y prestaciones de servicios</t>
  </si>
  <si>
    <t>Clientes, entidades vinculadas</t>
  </si>
  <si>
    <t>Deudores varios</t>
  </si>
  <si>
    <t>Deudas con empresas del Grupo y vinculadas a corto plazo</t>
  </si>
  <si>
    <t>Personal</t>
  </si>
  <si>
    <t>Acreedores comerciales y otras cuentas a pagar-</t>
  </si>
  <si>
    <t>Activos por impuesto corriente</t>
  </si>
  <si>
    <t>Proveedores y acreedores</t>
  </si>
  <si>
    <t>Administraciones Públicas</t>
  </si>
  <si>
    <t>Nota 16.1</t>
  </si>
  <si>
    <t>Proveedores, entidades vinculadas</t>
  </si>
  <si>
    <t>Inversiones en empresas del Grupo y vinculadas a corto plazo-</t>
  </si>
  <si>
    <t>Remuneraciones pendientes de pago</t>
  </si>
  <si>
    <t>Notas 9.3 y 18.1</t>
  </si>
  <si>
    <t>Pasivo por impuesto corriente</t>
  </si>
  <si>
    <t>Inversiones financieras a corto plazo</t>
  </si>
  <si>
    <t>Periodificaciones a corto plazo</t>
  </si>
  <si>
    <t>Anticipos de clientes</t>
  </si>
  <si>
    <t>Efectivo y otros activos líquidos equivalentes</t>
  </si>
  <si>
    <t>Nota 12</t>
  </si>
  <si>
    <t>TOTAL ACTIVO</t>
  </si>
  <si>
    <t>TOTAL PATRIMONIO NETO Y PASIVO</t>
  </si>
  <si>
    <t>Ejercicio</t>
  </si>
  <si>
    <t>OPERACIONES CONTINUADAS:</t>
  </si>
  <si>
    <t>Importe neto de la cifra de negocios-</t>
  </si>
  <si>
    <t>Nota 17.1</t>
  </si>
  <si>
    <t>Ventas</t>
  </si>
  <si>
    <t>Prestación de servicios</t>
  </si>
  <si>
    <t>Variación de existencias de productos terminados y en curso de fabricación</t>
  </si>
  <si>
    <t>Trabajos realizados por la empresa para su activo</t>
  </si>
  <si>
    <t>Aprovisionamientos-</t>
  </si>
  <si>
    <t>Nota 17.2</t>
  </si>
  <si>
    <t>Consumo de mercaderías</t>
  </si>
  <si>
    <t>Consumo de materias primas y otras materias consumibles</t>
  </si>
  <si>
    <t>Trabajos realizados por otras empresas</t>
  </si>
  <si>
    <t>Deterioro de mercaderías, materias primas y otros aprovisionamientos</t>
  </si>
  <si>
    <t>Otros ingresos de explotación-</t>
  </si>
  <si>
    <t>Ingresos accesorios y otros de gestión corriente</t>
  </si>
  <si>
    <t>Subvenciones de explotación incorporadas al resultado del ejercicio</t>
  </si>
  <si>
    <t>Nota 17.3</t>
  </si>
  <si>
    <t>Gastos de personal-</t>
  </si>
  <si>
    <t>Sueldos, salarios y asimilados</t>
  </si>
  <si>
    <t>Cargas sociales</t>
  </si>
  <si>
    <t>Nota 17.4</t>
  </si>
  <si>
    <t>Otros gastos de explotación-</t>
  </si>
  <si>
    <t>Pérdidas, deterioro y variación de provisiones por operaciones comerciales</t>
  </si>
  <si>
    <t>Otros gastos de gestión corriente</t>
  </si>
  <si>
    <t>Nota 17.5</t>
  </si>
  <si>
    <t>Amortización del inmovilizado</t>
  </si>
  <si>
    <t>Notas 5, 6 y 7</t>
  </si>
  <si>
    <t>Imputación de subvenciones de inmovilizado no financiero y otras</t>
  </si>
  <si>
    <t>Excesos de provisiones</t>
  </si>
  <si>
    <t>Deterioro y resultado por enajenaciones del inmovilizado-</t>
  </si>
  <si>
    <t>Deterioros y pérdidas</t>
  </si>
  <si>
    <t>Resultados por enajenaciones y otras</t>
  </si>
  <si>
    <t>Resultado por la pérdida de control de participaciones consolidadas</t>
  </si>
  <si>
    <t>Nota 2.4</t>
  </si>
  <si>
    <t>RESULTADO DE EXPLOTACIÓN</t>
  </si>
  <si>
    <t>Ingresos financieros-</t>
  </si>
  <si>
    <t>De participaciones en instrumentos de patrimonio</t>
  </si>
  <si>
    <t>De valores negociables y otros instrumentos financieros</t>
  </si>
  <si>
    <t>Gastos financieros</t>
  </si>
  <si>
    <t>Nota 17.6</t>
  </si>
  <si>
    <t>Variación de valor razonable en instrumentos financieros</t>
  </si>
  <si>
    <t>Nota 10.1</t>
  </si>
  <si>
    <t>Diferencias de cambio</t>
  </si>
  <si>
    <t>Deterioro y resultado por enajenaciones de instrumentos financieros-</t>
  </si>
  <si>
    <t>RESULTADO FINANCIERO</t>
  </si>
  <si>
    <t>Participación en beneficios (pérdidas) de sociedades puestas en equivalencia</t>
  </si>
  <si>
    <t>RESULTADO ANTES DE IMPUESTOS</t>
  </si>
  <si>
    <t>Impuesto sobre Beneficios</t>
  </si>
  <si>
    <t>Nota 16.3</t>
  </si>
  <si>
    <t>RESULTADO DEL EJERCICIO PROCEDENTE DE OPERACIONES CONTINUADAS</t>
  </si>
  <si>
    <t xml:space="preserve">RESULTADO CONSOLIDADO DEL EJERCICIO </t>
  </si>
  <si>
    <t>Resultado atribuido a la Sociedad dominante</t>
  </si>
  <si>
    <t>Nota 19</t>
  </si>
  <si>
    <t>Resultado atribuido a socios externos</t>
  </si>
  <si>
    <t>FLUJOS DE EFECTIVO DE LAS ACTIVIDADES DE EXPLOTACIÓN:</t>
  </si>
  <si>
    <t>Resultado del ejercicio antes de impuestos</t>
  </si>
  <si>
    <t>Ajustes del resultado-</t>
  </si>
  <si>
    <t>Variación de provisiones</t>
  </si>
  <si>
    <t>Imputación de subvenciones</t>
  </si>
  <si>
    <t>Resultados por bajas y enajenaciones de inmovilizado</t>
  </si>
  <si>
    <t>Ingresos financieros</t>
  </si>
  <si>
    <t>Otros ingresos y gastos</t>
  </si>
  <si>
    <t>Participación en beneficios / (pérdidas) de soc. puestas en equivalencia</t>
  </si>
  <si>
    <t>Cambios en el capital corriente-</t>
  </si>
  <si>
    <t>Deudores y otras cuentas a cobrar</t>
  </si>
  <si>
    <t>Otros activos corrientes</t>
  </si>
  <si>
    <t>Acreedores y otras cuentas a pagar</t>
  </si>
  <si>
    <t>Otros pasivos corrientes</t>
  </si>
  <si>
    <t>Otros activos y pasivos no corrientes</t>
  </si>
  <si>
    <t>Otros flujos de efectivo de las actividades de explotación-</t>
  </si>
  <si>
    <t>Pagos de intereses</t>
  </si>
  <si>
    <t>Cobros de intereses</t>
  </si>
  <si>
    <t>Cobros (pagos) por Impuesto sobre Beneficios</t>
  </si>
  <si>
    <t>FLUJOS DE EFECTIVO DE LAS ACTIVIDADES DE INVERSIÓN</t>
  </si>
  <si>
    <t>Pagos por inversiones-</t>
  </si>
  <si>
    <t>Empresas del Grupo y asociadas</t>
  </si>
  <si>
    <t>Inmovilizado intangible</t>
  </si>
  <si>
    <t>Inmovilizado material</t>
  </si>
  <si>
    <t>Cobros por desinversiones-</t>
  </si>
  <si>
    <t>FLUJOS DE EFECTIVO DE LAS ACTIVIDADES DE FINANCIACIÓN:</t>
  </si>
  <si>
    <t>Cobros y pagos por instrumentos de patrimonio-</t>
  </si>
  <si>
    <t>Cobros y pagos por instrumentos  de pasivo financiero-</t>
  </si>
  <si>
    <t>Emisión-</t>
  </si>
  <si>
    <t xml:space="preserve">  Deudas con entidades de crédito</t>
  </si>
  <si>
    <t xml:space="preserve">  Empresas del Grupo</t>
  </si>
  <si>
    <t>Devolución y amortización de-</t>
  </si>
  <si>
    <t>Pago por dividendos y remuneraciones de otros instrumentos de patrimonio</t>
  </si>
  <si>
    <t>EFECTO DE LAS VARIACIONES DE LOS TIPOS DE CAMBIO</t>
  </si>
  <si>
    <t>AUMENTO/DISMINUCIÓN NETA DEL EFECTIVO O EQUIVALENTES</t>
  </si>
  <si>
    <t>Efectivo o equivalentes al comienzo del ejercicio</t>
  </si>
  <si>
    <t>Efectivo o equivalentes al final del ejercicio</t>
  </si>
  <si>
    <t>A) ESTADO DE INGRESOS Y GASTOS CONSOLIDADOS RECONOCIDOS</t>
  </si>
  <si>
    <t>RESULTADO DE LA CUENTA DE PÉRDIDAS Y GANANCIAS CONSOLIDADA</t>
  </si>
  <si>
    <t>Ingresos y gastos imputados directamente al patrimonio neto consolidado:</t>
  </si>
  <si>
    <t xml:space="preserve">  Subvenciones, donaciones y legados recibidos</t>
  </si>
  <si>
    <t xml:space="preserve">  Efectivo impositivo</t>
  </si>
  <si>
    <t>TOTAL INGRESOS Y GASTOS IMPUTADOS DIRECTAMENTE EN EL PATRIMONIO NETO</t>
  </si>
  <si>
    <t>Transferencias a la cuenta de pérdidas y ganancias consolidada:</t>
  </si>
  <si>
    <t xml:space="preserve">  Efecto impositivo</t>
  </si>
  <si>
    <t>TOTAL TRANSFERENCIAS A LA CUENTA DE PÉRDIDAS Y GANANCIAS CONSOLIDADA</t>
  </si>
  <si>
    <t>TOTAL INGRESOS Y GASTOS RECONOCIDOS</t>
  </si>
  <si>
    <t>Atribuido a la Sociedad dominante</t>
  </si>
  <si>
    <t>Atribuido a los socios externos</t>
  </si>
  <si>
    <t>B) ESTADO TOTAL DE CAMBIOS EN EL PATRIMONIO NETO CONSOLIDADO</t>
  </si>
  <si>
    <t>Resultado</t>
  </si>
  <si>
    <t>Reservas de</t>
  </si>
  <si>
    <t>del Ejercicio</t>
  </si>
  <si>
    <t>Subvenciones,</t>
  </si>
  <si>
    <t>Sociedades</t>
  </si>
  <si>
    <t>Atribuible a</t>
  </si>
  <si>
    <t>Total</t>
  </si>
  <si>
    <t>Donaciones y</t>
  </si>
  <si>
    <t>Ajustes por</t>
  </si>
  <si>
    <t>Prima de</t>
  </si>
  <si>
    <t>la Sociedad</t>
  </si>
  <si>
    <t>Puestas en</t>
  </si>
  <si>
    <t>Fondos</t>
  </si>
  <si>
    <t>Legados</t>
  </si>
  <si>
    <t>Socios</t>
  </si>
  <si>
    <t>cambio de</t>
  </si>
  <si>
    <t>Patrimonio</t>
  </si>
  <si>
    <t>Escriturado</t>
  </si>
  <si>
    <t>Asunción</t>
  </si>
  <si>
    <t>Dominante</t>
  </si>
  <si>
    <t>Consolidadas</t>
  </si>
  <si>
    <t>Equivalencia</t>
  </si>
  <si>
    <t>Propios</t>
  </si>
  <si>
    <t>recibidos</t>
  </si>
  <si>
    <t>Externos</t>
  </si>
  <si>
    <t>valor</t>
  </si>
  <si>
    <t>Neto</t>
  </si>
  <si>
    <t>Total ingresos y gastos reconocidos</t>
  </si>
  <si>
    <t>Operaciones con los Socios:</t>
  </si>
  <si>
    <t xml:space="preserve">  Distribución de dividendos</t>
  </si>
  <si>
    <t>Otras variaciones del patrimonio neto:</t>
  </si>
  <si>
    <t xml:space="preserve">  Aplicación del resultado del ejercicio anterior</t>
  </si>
  <si>
    <t xml:space="preserve">  Otros movimientos</t>
  </si>
  <si>
    <t>SALDO AL 31 DE DICIEMBRE DE 2016</t>
  </si>
  <si>
    <t xml:space="preserve">  Por valoración de instrumentos financieros</t>
  </si>
  <si>
    <t>Nota 5.2</t>
  </si>
  <si>
    <t>Nota 9.2 y 18.1</t>
  </si>
  <si>
    <t>31-12-2017</t>
  </si>
  <si>
    <t>Las Notas 1 a 21 de la Memoria consolidada adjunta forman parte integrante del balance consolidado al 31 de diciembre de 2017</t>
  </si>
  <si>
    <t>BALANCE CONSOLIDADO AL 31 DE DICIEMBRE DE 2017</t>
  </si>
  <si>
    <t>CUENTA DE PÉRDIDAS Y GANANCIAS CONSOLIDADA DEL EJERCICIO 2017</t>
  </si>
  <si>
    <t>Las Notas 1 a 21 de la Memoria consolidada adjunta forman parte integrante de la cuenta de pérdidas y ganancias consolidada correspondiente al ejercicio 2017</t>
  </si>
  <si>
    <t>ESTADOS DE FLUJOS DE EFECTIVO CONSOLIDADO DEL EJERCICIO 2017</t>
  </si>
  <si>
    <t>Las Notas 1 a 21 de la Memoria consolidada adjunta forman parte integrante del 
estado de flujos de efectivo consolidado correspondiente al ejercicio 2017</t>
  </si>
  <si>
    <t>Las Notas 1 a 21 de la Memoria consolidada adjunta forman parte integrante del
estado de cambios en el patrimonio neto consolidado correspondiente al ejercicio 2017</t>
  </si>
  <si>
    <t>ESTADO DE CAMBIOS EN EL PATRIMONIO NETO CONSOLIDADO DEL EJERCICIO 2017</t>
  </si>
  <si>
    <t>Las Notas 1 a 21 de la Memoria consolidada adjunta forman parte integrante del estado total de 
cambios en el patrimonio neto consolidado correspondiente al ejercicio 2017</t>
  </si>
  <si>
    <t>SALDO AL 31 DE DICIEMBRE DE 2015</t>
  </si>
  <si>
    <t>-</t>
  </si>
  <si>
    <t>Diferencias de conversión de sociedades consolidadas</t>
  </si>
  <si>
    <t>Nota 13.4</t>
  </si>
  <si>
    <t xml:space="preserve">  Por Subvenciones, donaciones y legados recibidos</t>
  </si>
  <si>
    <t xml:space="preserve">  Por diferencias de conversión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</si>
</sst>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;\(#,##0\)"/>
    <numFmt numFmtId="165" formatCode="#,###_);\(#,###\)"/>
    <numFmt numFmtId="166" formatCode="#,##0_);[Red]\(#,##0\)"/>
    <numFmt numFmtId="167" formatCode="#,##0\ ;\(#,##0\);\-"/>
    <numFmt numFmtId="168" formatCode="_ * #,##0_ ;_ * \-#,##0_ ;_ * &quot;-&quot;_ ;_ @_ "/>
    <numFmt numFmtId="169" formatCode="#,##0.00;\(#,##0.00\);\-\ \ "/>
    <numFmt numFmtId="170" formatCode="#,##0_);\(#,##0\);\-"/>
    <numFmt numFmtId="171" formatCode="#,###;\(#,###\);\-"/>
  </numFmts>
  <fonts count="27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Monotype Sorts"/>
      <charset val="2"/>
    </font>
    <font>
      <b/>
      <u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Comic Sans MS"/>
      <family val="4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Times New Roman"/>
      <family val="1"/>
    </font>
    <font>
      <b/>
      <sz val="14"/>
      <name val="Book Antiqua"/>
      <family val="1"/>
    </font>
    <font>
      <b/>
      <sz val="12"/>
      <name val="Arial"/>
      <family val="2"/>
    </font>
    <font>
      <b/>
      <sz val="12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color indexed="10"/>
      <name val="Arial"/>
      <family val="2"/>
    </font>
    <font>
      <b/>
      <sz val="10"/>
      <color rgb="FFFF0000"/>
      <name val="Book Antiqua"/>
      <family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68" fontId="13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3">
    <xf numFmtId="0" fontId="0" fillId="0" borderId="0" xfId="0"/>
    <xf numFmtId="37" fontId="0" fillId="0" borderId="0" xfId="0" applyNumberFormat="1" applyFont="1" applyFill="1"/>
    <xf numFmtId="165" fontId="0" fillId="0" borderId="0" xfId="0" applyNumberFormat="1" applyFont="1"/>
    <xf numFmtId="165" fontId="0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49" fontId="6" fillId="0" borderId="2" xfId="0" applyNumberFormat="1" applyFont="1" applyFill="1" applyBorder="1"/>
    <xf numFmtId="165" fontId="7" fillId="0" borderId="0" xfId="0" applyNumberFormat="1" applyFont="1"/>
    <xf numFmtId="49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/>
    <xf numFmtId="49" fontId="7" fillId="0" borderId="0" xfId="0" applyNumberFormat="1" applyFont="1"/>
    <xf numFmtId="165" fontId="8" fillId="0" borderId="7" xfId="0" applyNumberFormat="1" applyFont="1" applyBorder="1"/>
    <xf numFmtId="165" fontId="8" fillId="0" borderId="0" xfId="0" applyNumberFormat="1" applyFont="1" applyBorder="1"/>
    <xf numFmtId="165" fontId="8" fillId="0" borderId="3" xfId="0" applyNumberFormat="1" applyFont="1" applyBorder="1"/>
    <xf numFmtId="4" fontId="8" fillId="0" borderId="8" xfId="0" applyNumberFormat="1" applyFont="1" applyBorder="1"/>
    <xf numFmtId="165" fontId="8" fillId="0" borderId="1" xfId="0" applyNumberFormat="1" applyFont="1" applyBorder="1"/>
    <xf numFmtId="165" fontId="8" fillId="0" borderId="2" xfId="0" applyNumberFormat="1" applyFont="1" applyFill="1" applyBorder="1"/>
    <xf numFmtId="165" fontId="8" fillId="0" borderId="3" xfId="0" applyNumberFormat="1" applyFont="1" applyFill="1" applyBorder="1"/>
    <xf numFmtId="165" fontId="8" fillId="0" borderId="8" xfId="0" applyNumberFormat="1" applyFont="1" applyBorder="1"/>
    <xf numFmtId="165" fontId="6" fillId="0" borderId="7" xfId="0" applyNumberFormat="1" applyFont="1" applyBorder="1"/>
    <xf numFmtId="165" fontId="6" fillId="0" borderId="0" xfId="0" applyNumberFormat="1" applyFont="1" applyBorder="1"/>
    <xf numFmtId="165" fontId="6" fillId="0" borderId="10" xfId="0" applyNumberFormat="1" applyFont="1" applyBorder="1"/>
    <xf numFmtId="165" fontId="6" fillId="0" borderId="8" xfId="0" applyNumberFormat="1" applyFont="1" applyBorder="1"/>
    <xf numFmtId="165" fontId="6" fillId="0" borderId="0" xfId="0" applyNumberFormat="1" applyFont="1" applyFill="1" applyBorder="1"/>
    <xf numFmtId="165" fontId="6" fillId="0" borderId="10" xfId="0" applyNumberFormat="1" applyFont="1" applyFill="1" applyBorder="1" applyAlignment="1">
      <alignment horizontal="center"/>
    </xf>
    <xf numFmtId="166" fontId="6" fillId="0" borderId="3" xfId="2" applyNumberFormat="1" applyFont="1" applyFill="1" applyBorder="1"/>
    <xf numFmtId="165" fontId="6" fillId="0" borderId="7" xfId="0" applyNumberFormat="1" applyFont="1" applyFill="1" applyBorder="1"/>
    <xf numFmtId="165" fontId="10" fillId="0" borderId="0" xfId="0" applyNumberFormat="1" applyFont="1" applyFill="1" applyBorder="1"/>
    <xf numFmtId="167" fontId="11" fillId="0" borderId="3" xfId="2" applyNumberFormat="1" applyFont="1" applyFill="1" applyBorder="1"/>
    <xf numFmtId="165" fontId="6" fillId="0" borderId="9" xfId="0" applyNumberFormat="1" applyFont="1" applyBorder="1"/>
    <xf numFmtId="165" fontId="8" fillId="0" borderId="0" xfId="0" applyNumberFormat="1" applyFont="1" applyFill="1" applyBorder="1"/>
    <xf numFmtId="165" fontId="8" fillId="0" borderId="10" xfId="0" applyNumberFormat="1" applyFont="1" applyFill="1" applyBorder="1"/>
    <xf numFmtId="166" fontId="8" fillId="0" borderId="10" xfId="2" applyNumberFormat="1" applyFont="1" applyBorder="1"/>
    <xf numFmtId="165" fontId="6" fillId="0" borderId="10" xfId="0" applyNumberFormat="1" applyFont="1" applyFill="1" applyBorder="1"/>
    <xf numFmtId="167" fontId="11" fillId="0" borderId="10" xfId="2" applyNumberFormat="1" applyFont="1" applyFill="1" applyBorder="1"/>
    <xf numFmtId="165" fontId="8" fillId="0" borderId="7" xfId="0" applyNumberFormat="1" applyFont="1" applyFill="1" applyBorder="1"/>
    <xf numFmtId="166" fontId="6" fillId="0" borderId="10" xfId="3" applyNumberFormat="1" applyFont="1" applyFill="1" applyBorder="1"/>
    <xf numFmtId="166" fontId="6" fillId="0" borderId="10" xfId="2" applyNumberFormat="1" applyFont="1" applyFill="1" applyBorder="1"/>
    <xf numFmtId="166" fontId="6" fillId="0" borderId="9" xfId="3" applyNumberFormat="1" applyFont="1" applyFill="1" applyBorder="1"/>
    <xf numFmtId="166" fontId="8" fillId="0" borderId="10" xfId="3" applyNumberFormat="1" applyFont="1" applyFill="1" applyBorder="1"/>
    <xf numFmtId="165" fontId="6" fillId="0" borderId="3" xfId="0" applyNumberFormat="1" applyFont="1" applyBorder="1"/>
    <xf numFmtId="166" fontId="12" fillId="0" borderId="10" xfId="3" applyNumberFormat="1" applyFont="1" applyFill="1" applyBorder="1"/>
    <xf numFmtId="4" fontId="8" fillId="0" borderId="10" xfId="0" applyNumberFormat="1" applyFont="1" applyFill="1" applyBorder="1"/>
    <xf numFmtId="167" fontId="8" fillId="0" borderId="10" xfId="0" applyNumberFormat="1" applyFont="1" applyFill="1" applyBorder="1" applyAlignment="1">
      <alignment horizontal="right"/>
    </xf>
    <xf numFmtId="166" fontId="8" fillId="0" borderId="9" xfId="3" applyNumberFormat="1" applyFont="1" applyFill="1" applyBorder="1"/>
    <xf numFmtId="165" fontId="8" fillId="0" borderId="10" xfId="0" applyNumberFormat="1" applyFont="1" applyBorder="1"/>
    <xf numFmtId="165" fontId="6" fillId="0" borderId="10" xfId="0" applyNumberFormat="1" applyFont="1" applyBorder="1" applyAlignment="1">
      <alignment horizontal="center"/>
    </xf>
    <xf numFmtId="165" fontId="0" fillId="0" borderId="0" xfId="0" applyNumberFormat="1" applyFont="1" applyBorder="1"/>
    <xf numFmtId="165" fontId="0" fillId="0" borderId="10" xfId="0" applyNumberFormat="1" applyFont="1" applyBorder="1"/>
    <xf numFmtId="4" fontId="8" fillId="0" borderId="6" xfId="0" applyNumberFormat="1" applyFont="1" applyFill="1" applyBorder="1"/>
    <xf numFmtId="165" fontId="0" fillId="0" borderId="6" xfId="0" applyNumberFormat="1" applyFont="1" applyBorder="1"/>
    <xf numFmtId="165" fontId="6" fillId="0" borderId="8" xfId="0" applyNumberFormat="1" applyFont="1" applyFill="1" applyBorder="1"/>
    <xf numFmtId="165" fontId="6" fillId="0" borderId="6" xfId="0" applyNumberFormat="1" applyFont="1" applyBorder="1"/>
    <xf numFmtId="165" fontId="6" fillId="0" borderId="0" xfId="0" applyNumberFormat="1" applyFont="1" applyFill="1" applyBorder="1" applyAlignment="1">
      <alignment horizontal="left"/>
    </xf>
    <xf numFmtId="167" fontId="6" fillId="0" borderId="10" xfId="0" applyNumberFormat="1" applyFont="1" applyFill="1" applyBorder="1" applyAlignment="1">
      <alignment horizontal="right"/>
    </xf>
    <xf numFmtId="165" fontId="0" fillId="0" borderId="0" xfId="0" applyNumberFormat="1" applyFont="1" applyAlignment="1">
      <alignment horizontal="right"/>
    </xf>
    <xf numFmtId="165" fontId="6" fillId="0" borderId="9" xfId="0" applyNumberFormat="1" applyFont="1" applyFill="1" applyBorder="1"/>
    <xf numFmtId="165" fontId="6" fillId="0" borderId="9" xfId="1" applyNumberFormat="1" applyFont="1" applyFill="1" applyBorder="1" applyAlignment="1">
      <alignment horizontal="right"/>
    </xf>
    <xf numFmtId="165" fontId="6" fillId="0" borderId="6" xfId="0" applyNumberFormat="1" applyFont="1" applyFill="1" applyBorder="1" applyAlignment="1">
      <alignment horizontal="center"/>
    </xf>
    <xf numFmtId="165" fontId="6" fillId="0" borderId="11" xfId="0" applyNumberFormat="1" applyFont="1" applyBorder="1"/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/>
    <xf numFmtId="165" fontId="0" fillId="0" borderId="0" xfId="0" applyNumberFormat="1" applyFont="1" applyFill="1"/>
    <xf numFmtId="165" fontId="7" fillId="0" borderId="0" xfId="0" applyNumberFormat="1" applyFont="1" applyAlignment="1">
      <alignment horizontal="center"/>
    </xf>
    <xf numFmtId="165" fontId="14" fillId="0" borderId="0" xfId="0" applyNumberFormat="1" applyFont="1"/>
    <xf numFmtId="165" fontId="15" fillId="0" borderId="0" xfId="0" applyNumberFormat="1" applyFont="1"/>
    <xf numFmtId="165" fontId="15" fillId="0" borderId="0" xfId="0" applyNumberFormat="1" applyFont="1" applyAlignment="1">
      <alignment horizontal="center"/>
    </xf>
    <xf numFmtId="165" fontId="16" fillId="0" borderId="0" xfId="0" applyNumberFormat="1" applyFont="1"/>
    <xf numFmtId="165" fontId="17" fillId="0" borderId="0" xfId="0" applyNumberFormat="1" applyFont="1"/>
    <xf numFmtId="165" fontId="18" fillId="0" borderId="0" xfId="0" applyNumberFormat="1" applyFont="1"/>
    <xf numFmtId="165" fontId="6" fillId="0" borderId="12" xfId="0" applyNumberFormat="1" applyFont="1" applyBorder="1"/>
    <xf numFmtId="165" fontId="6" fillId="0" borderId="13" xfId="0" applyNumberFormat="1" applyFont="1" applyBorder="1" applyAlignment="1">
      <alignment horizontal="center"/>
    </xf>
    <xf numFmtId="165" fontId="6" fillId="0" borderId="14" xfId="0" applyNumberFormat="1" applyFont="1" applyFill="1" applyBorder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19" fillId="0" borderId="0" xfId="0" applyNumberFormat="1" applyFont="1"/>
    <xf numFmtId="165" fontId="6" fillId="0" borderId="16" xfId="0" applyNumberFormat="1" applyFont="1" applyBorder="1"/>
    <xf numFmtId="165" fontId="6" fillId="0" borderId="17" xfId="0" applyNumberFormat="1" applyFont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1" fontId="6" fillId="0" borderId="18" xfId="0" applyNumberFormat="1" applyFont="1" applyFill="1" applyBorder="1" applyAlignment="1">
      <alignment horizontal="center"/>
    </xf>
    <xf numFmtId="165" fontId="8" fillId="0" borderId="19" xfId="0" applyNumberFormat="1" applyFont="1" applyBorder="1"/>
    <xf numFmtId="165" fontId="6" fillId="0" borderId="19" xfId="0" applyNumberFormat="1" applyFont="1" applyBorder="1"/>
    <xf numFmtId="165" fontId="8" fillId="0" borderId="10" xfId="0" applyNumberFormat="1" applyFont="1" applyBorder="1" applyAlignment="1">
      <alignment horizontal="left"/>
    </xf>
    <xf numFmtId="165" fontId="6" fillId="0" borderId="20" xfId="0" applyNumberFormat="1" applyFont="1" applyBorder="1"/>
    <xf numFmtId="165" fontId="6" fillId="0" borderId="22" xfId="0" applyNumberFormat="1" applyFont="1" applyBorder="1" applyAlignment="1">
      <alignment horizontal="center"/>
    </xf>
    <xf numFmtId="165" fontId="7" fillId="0" borderId="0" xfId="0" applyNumberFormat="1" applyFont="1" applyBorder="1"/>
    <xf numFmtId="165" fontId="0" fillId="0" borderId="0" xfId="0" applyNumberFormat="1" applyFill="1"/>
    <xf numFmtId="165" fontId="6" fillId="0" borderId="0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169" fontId="6" fillId="0" borderId="10" xfId="0" applyNumberFormat="1" applyFont="1" applyFill="1" applyBorder="1"/>
    <xf numFmtId="164" fontId="22" fillId="0" borderId="0" xfId="0" applyNumberFormat="1" applyFont="1" applyFill="1" applyAlignment="1">
      <alignment horizontal="center"/>
    </xf>
    <xf numFmtId="164" fontId="23" fillId="0" borderId="0" xfId="0" applyNumberFormat="1" applyFont="1" applyFill="1" applyAlignment="1">
      <alignment horizontal="center"/>
    </xf>
    <xf numFmtId="164" fontId="0" fillId="0" borderId="0" xfId="0" applyNumberFormat="1" applyFont="1" applyFill="1"/>
    <xf numFmtId="165" fontId="21" fillId="0" borderId="0" xfId="0" applyNumberFormat="1" applyFont="1"/>
    <xf numFmtId="165" fontId="6" fillId="0" borderId="24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5" fontId="7" fillId="0" borderId="0" xfId="0" applyNumberFormat="1" applyFont="1" applyFill="1"/>
    <xf numFmtId="9" fontId="0" fillId="0" borderId="0" xfId="5" applyFont="1"/>
    <xf numFmtId="165" fontId="6" fillId="0" borderId="19" xfId="0" applyNumberFormat="1" applyFont="1" applyBorder="1" applyAlignment="1"/>
    <xf numFmtId="165" fontId="7" fillId="0" borderId="0" xfId="0" applyNumberFormat="1" applyFont="1" applyAlignment="1"/>
    <xf numFmtId="165" fontId="24" fillId="0" borderId="0" xfId="0" applyNumberFormat="1" applyFont="1" applyBorder="1" applyAlignment="1">
      <alignment horizontal="right"/>
    </xf>
    <xf numFmtId="165" fontId="24" fillId="0" borderId="0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left"/>
    </xf>
    <xf numFmtId="165" fontId="14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Alignment="1">
      <alignment horizontal="center"/>
    </xf>
    <xf numFmtId="165" fontId="15" fillId="0" borderId="0" xfId="4" applyNumberFormat="1" applyFont="1" applyFill="1"/>
    <xf numFmtId="165" fontId="16" fillId="0" borderId="0" xfId="4" applyNumberFormat="1" applyFont="1"/>
    <xf numFmtId="165" fontId="18" fillId="0" borderId="0" xfId="4" applyNumberFormat="1" applyFont="1"/>
    <xf numFmtId="165" fontId="1" fillId="0" borderId="0" xfId="4" applyNumberFormat="1" applyFont="1"/>
    <xf numFmtId="165" fontId="1" fillId="0" borderId="0" xfId="4" applyNumberFormat="1" applyFont="1" applyBorder="1"/>
    <xf numFmtId="165" fontId="19" fillId="0" borderId="12" xfId="4" applyNumberFormat="1" applyFont="1" applyBorder="1"/>
    <xf numFmtId="165" fontId="18" fillId="0" borderId="23" xfId="4" applyNumberFormat="1" applyFont="1" applyBorder="1" applyAlignment="1">
      <alignment horizontal="center"/>
    </xf>
    <xf numFmtId="165" fontId="18" fillId="0" borderId="23" xfId="4" applyNumberFormat="1" applyFont="1" applyBorder="1"/>
    <xf numFmtId="165" fontId="6" fillId="0" borderId="14" xfId="4" applyNumberFormat="1" applyFont="1" applyBorder="1" applyAlignment="1">
      <alignment horizontal="center"/>
    </xf>
    <xf numFmtId="165" fontId="19" fillId="0" borderId="16" xfId="4" applyNumberFormat="1" applyFont="1" applyBorder="1"/>
    <xf numFmtId="165" fontId="18" fillId="0" borderId="5" xfId="4" applyNumberFormat="1" applyFont="1" applyBorder="1" applyAlignment="1">
      <alignment horizontal="center"/>
    </xf>
    <xf numFmtId="165" fontId="18" fillId="0" borderId="5" xfId="4" applyNumberFormat="1" applyFont="1" applyBorder="1"/>
    <xf numFmtId="165" fontId="6" fillId="0" borderId="4" xfId="4" applyNumberFormat="1" applyFont="1" applyBorder="1" applyAlignment="1">
      <alignment horizontal="center"/>
    </xf>
    <xf numFmtId="165" fontId="18" fillId="0" borderId="0" xfId="4" applyNumberFormat="1" applyFont="1" applyBorder="1" applyAlignment="1">
      <alignment horizontal="center"/>
    </xf>
    <xf numFmtId="165" fontId="18" fillId="0" borderId="0" xfId="4" applyNumberFormat="1" applyFont="1" applyBorder="1"/>
    <xf numFmtId="165" fontId="8" fillId="0" borderId="10" xfId="4" applyNumberFormat="1" applyFont="1" applyBorder="1" applyAlignment="1">
      <alignment horizontal="center"/>
    </xf>
    <xf numFmtId="165" fontId="8" fillId="0" borderId="25" xfId="4" applyNumberFormat="1" applyFont="1" applyFill="1" applyBorder="1"/>
    <xf numFmtId="165" fontId="6" fillId="0" borderId="0" xfId="4" applyNumberFormat="1" applyFont="1" applyBorder="1"/>
    <xf numFmtId="165" fontId="6" fillId="0" borderId="10" xfId="4" applyNumberFormat="1" applyFont="1" applyBorder="1" applyAlignment="1">
      <alignment horizontal="center"/>
    </xf>
    <xf numFmtId="165" fontId="6" fillId="0" borderId="25" xfId="4" applyNumberFormat="1" applyFont="1" applyFill="1" applyBorder="1"/>
    <xf numFmtId="165" fontId="8" fillId="0" borderId="0" xfId="4" applyNumberFormat="1" applyFont="1" applyBorder="1"/>
    <xf numFmtId="165" fontId="5" fillId="0" borderId="0" xfId="4" applyNumberFormat="1" applyFont="1" applyBorder="1" applyAlignment="1">
      <alignment horizontal="center"/>
    </xf>
    <xf numFmtId="165" fontId="5" fillId="0" borderId="0" xfId="4" applyNumberFormat="1" applyFont="1" applyAlignment="1">
      <alignment horizontal="center"/>
    </xf>
    <xf numFmtId="165" fontId="5" fillId="0" borderId="5" xfId="4" applyNumberFormat="1" applyFont="1" applyBorder="1" applyAlignment="1">
      <alignment horizontal="center"/>
    </xf>
    <xf numFmtId="165" fontId="6" fillId="0" borderId="6" xfId="4" applyNumberFormat="1" applyFont="1" applyBorder="1" applyAlignment="1">
      <alignment horizontal="center"/>
    </xf>
    <xf numFmtId="165" fontId="18" fillId="0" borderId="27" xfId="4" applyNumberFormat="1" applyFont="1" applyBorder="1" applyAlignment="1">
      <alignment horizontal="center"/>
    </xf>
    <xf numFmtId="165" fontId="18" fillId="0" borderId="27" xfId="4" applyNumberFormat="1" applyFont="1" applyBorder="1"/>
    <xf numFmtId="165" fontId="5" fillId="0" borderId="27" xfId="4" applyNumberFormat="1" applyFont="1" applyBorder="1" applyAlignment="1">
      <alignment horizontal="center"/>
    </xf>
    <xf numFmtId="165" fontId="6" fillId="0" borderId="8" xfId="4" applyNumberFormat="1" applyFont="1" applyBorder="1" applyAlignment="1">
      <alignment horizontal="center"/>
    </xf>
    <xf numFmtId="165" fontId="8" fillId="0" borderId="10" xfId="4" applyNumberFormat="1" applyFont="1" applyBorder="1"/>
    <xf numFmtId="165" fontId="8" fillId="0" borderId="25" xfId="4" applyNumberFormat="1" applyFont="1" applyBorder="1"/>
    <xf numFmtId="165" fontId="18" fillId="0" borderId="21" xfId="4" applyNumberFormat="1" applyFont="1" applyBorder="1" applyAlignment="1">
      <alignment horizontal="center"/>
    </xf>
    <xf numFmtId="165" fontId="18" fillId="0" borderId="21" xfId="4" applyNumberFormat="1" applyFont="1" applyBorder="1"/>
    <xf numFmtId="165" fontId="5" fillId="0" borderId="21" xfId="4" applyNumberFormat="1" applyFont="1" applyBorder="1" applyAlignment="1">
      <alignment horizontal="center"/>
    </xf>
    <xf numFmtId="165" fontId="8" fillId="0" borderId="22" xfId="4" applyNumberFormat="1" applyFont="1" applyBorder="1"/>
    <xf numFmtId="165" fontId="5" fillId="0" borderId="0" xfId="4" applyNumberFormat="1" applyFont="1" applyAlignment="1">
      <alignment horizontal="left"/>
    </xf>
    <xf numFmtId="165" fontId="5" fillId="0" borderId="0" xfId="4" applyNumberFormat="1" applyFont="1" applyAlignment="1"/>
    <xf numFmtId="165" fontId="6" fillId="0" borderId="12" xfId="4" applyNumberFormat="1" applyFont="1" applyBorder="1" applyAlignment="1">
      <alignment horizontal="center"/>
    </xf>
    <xf numFmtId="165" fontId="6" fillId="0" borderId="23" xfId="4" applyNumberFormat="1" applyFont="1" applyBorder="1" applyAlignment="1">
      <alignment horizontal="center"/>
    </xf>
    <xf numFmtId="165" fontId="6" fillId="0" borderId="24" xfId="4" applyNumberFormat="1" applyFont="1" applyFill="1" applyBorder="1" applyAlignment="1">
      <alignment horizontal="center"/>
    </xf>
    <xf numFmtId="165" fontId="6" fillId="0" borderId="14" xfId="4" applyNumberFormat="1" applyFont="1" applyFill="1" applyBorder="1" applyAlignment="1">
      <alignment horizontal="center"/>
    </xf>
    <xf numFmtId="165" fontId="6" fillId="0" borderId="15" xfId="4" applyNumberFormat="1" applyFont="1" applyFill="1" applyBorder="1" applyAlignment="1">
      <alignment horizontal="center"/>
    </xf>
    <xf numFmtId="165" fontId="6" fillId="0" borderId="19" xfId="4" applyNumberFormat="1" applyFont="1" applyBorder="1" applyAlignment="1">
      <alignment horizontal="center"/>
    </xf>
    <xf numFmtId="165" fontId="6" fillId="0" borderId="0" xfId="4" applyNumberFormat="1" applyFont="1" applyBorder="1" applyAlignment="1">
      <alignment horizontal="center"/>
    </xf>
    <xf numFmtId="165" fontId="6" fillId="0" borderId="10" xfId="4" applyNumberFormat="1" applyFont="1" applyFill="1" applyBorder="1" applyAlignment="1">
      <alignment horizontal="center"/>
    </xf>
    <xf numFmtId="165" fontId="6" fillId="0" borderId="7" xfId="4" applyNumberFormat="1" applyFont="1" applyFill="1" applyBorder="1" applyAlignment="1">
      <alignment horizontal="center"/>
    </xf>
    <xf numFmtId="165" fontId="6" fillId="0" borderId="25" xfId="4" applyNumberFormat="1" applyFont="1" applyFill="1" applyBorder="1" applyAlignment="1">
      <alignment horizontal="center"/>
    </xf>
    <xf numFmtId="165" fontId="6" fillId="0" borderId="16" xfId="4" applyNumberFormat="1" applyFont="1" applyBorder="1" applyAlignment="1">
      <alignment horizontal="center"/>
    </xf>
    <xf numFmtId="165" fontId="6" fillId="0" borderId="5" xfId="4" applyNumberFormat="1" applyFont="1" applyBorder="1" applyAlignment="1">
      <alignment horizontal="center"/>
    </xf>
    <xf numFmtId="1" fontId="6" fillId="0" borderId="6" xfId="4" applyNumberFormat="1" applyFont="1" applyFill="1" applyBorder="1" applyAlignment="1">
      <alignment horizontal="center"/>
    </xf>
    <xf numFmtId="1" fontId="6" fillId="0" borderId="4" xfId="4" applyNumberFormat="1" applyFont="1" applyFill="1" applyBorder="1" applyAlignment="1">
      <alignment horizontal="center"/>
    </xf>
    <xf numFmtId="1" fontId="6" fillId="0" borderId="18" xfId="4" applyNumberFormat="1" applyFont="1" applyFill="1" applyBorder="1" applyAlignment="1">
      <alignment horizontal="center"/>
    </xf>
    <xf numFmtId="165" fontId="8" fillId="0" borderId="19" xfId="4" applyNumberFormat="1" applyFont="1" applyBorder="1"/>
    <xf numFmtId="165" fontId="8" fillId="0" borderId="7" xfId="4" applyNumberFormat="1" applyFont="1" applyBorder="1"/>
    <xf numFmtId="165" fontId="6" fillId="0" borderId="29" xfId="4" applyNumberFormat="1" applyFont="1" applyBorder="1"/>
    <xf numFmtId="171" fontId="6" fillId="0" borderId="8" xfId="4" applyNumberFormat="1" applyFont="1" applyFill="1" applyBorder="1" applyAlignment="1">
      <alignment horizontal="right"/>
    </xf>
    <xf numFmtId="171" fontId="6" fillId="0" borderId="26" xfId="4" applyNumberFormat="1" applyFont="1" applyFill="1" applyBorder="1" applyAlignment="1">
      <alignment horizontal="right"/>
    </xf>
    <xf numFmtId="171" fontId="8" fillId="0" borderId="6" xfId="4" applyNumberFormat="1" applyFont="1" applyFill="1" applyBorder="1" applyAlignment="1">
      <alignment horizontal="right"/>
    </xf>
    <xf numFmtId="165" fontId="6" fillId="0" borderId="19" xfId="4" applyNumberFormat="1" applyFont="1" applyBorder="1"/>
    <xf numFmtId="171" fontId="6" fillId="0" borderId="30" xfId="4" applyNumberFormat="1" applyFont="1" applyFill="1" applyBorder="1" applyAlignment="1">
      <alignment horizontal="right"/>
    </xf>
    <xf numFmtId="171" fontId="8" fillId="0" borderId="10" xfId="4" applyNumberFormat="1" applyFont="1" applyBorder="1" applyAlignment="1">
      <alignment horizontal="right"/>
    </xf>
    <xf numFmtId="171" fontId="8" fillId="0" borderId="0" xfId="4" applyNumberFormat="1" applyFont="1" applyBorder="1" applyAlignment="1">
      <alignment horizontal="right"/>
    </xf>
    <xf numFmtId="171" fontId="8" fillId="0" borderId="10" xfId="4" applyNumberFormat="1" applyFont="1" applyFill="1" applyBorder="1" applyAlignment="1">
      <alignment horizontal="right"/>
    </xf>
    <xf numFmtId="171" fontId="8" fillId="0" borderId="25" xfId="4" applyNumberFormat="1" applyFont="1" applyFill="1" applyBorder="1"/>
    <xf numFmtId="171" fontId="8" fillId="0" borderId="0" xfId="4" applyNumberFormat="1" applyFont="1" applyFill="1" applyBorder="1" applyAlignment="1">
      <alignment horizontal="right"/>
    </xf>
    <xf numFmtId="167" fontId="18" fillId="0" borderId="0" xfId="4" applyNumberFormat="1" applyFont="1" applyAlignment="1">
      <alignment horizontal="center"/>
    </xf>
    <xf numFmtId="165" fontId="6" fillId="0" borderId="31" xfId="4" applyNumberFormat="1" applyFont="1" applyBorder="1"/>
    <xf numFmtId="165" fontId="6" fillId="0" borderId="32" xfId="4" applyNumberFormat="1" applyFont="1" applyBorder="1"/>
    <xf numFmtId="171" fontId="6" fillId="0" borderId="33" xfId="4" applyNumberFormat="1" applyFont="1" applyFill="1" applyBorder="1" applyAlignment="1">
      <alignment horizontal="right"/>
    </xf>
    <xf numFmtId="171" fontId="6" fillId="0" borderId="34" xfId="4" applyNumberFormat="1" applyFont="1" applyFill="1" applyBorder="1" applyAlignment="1">
      <alignment horizontal="right"/>
    </xf>
    <xf numFmtId="167" fontId="1" fillId="0" borderId="0" xfId="4" applyNumberFormat="1" applyFont="1" applyBorder="1"/>
    <xf numFmtId="167" fontId="1" fillId="0" borderId="0" xfId="4" applyNumberFormat="1" applyFont="1" applyFill="1" applyBorder="1"/>
    <xf numFmtId="165" fontId="18" fillId="0" borderId="0" xfId="4" applyNumberFormat="1" applyFont="1" applyAlignment="1">
      <alignment horizontal="center"/>
    </xf>
    <xf numFmtId="165" fontId="18" fillId="0" borderId="0" xfId="4" applyNumberFormat="1" applyFont="1" applyFill="1"/>
    <xf numFmtId="165" fontId="8" fillId="0" borderId="10" xfId="0" applyNumberFormat="1" applyFont="1" applyBorder="1" applyAlignment="1">
      <alignment horizontal="center"/>
    </xf>
    <xf numFmtId="171" fontId="6" fillId="0" borderId="26" xfId="4" applyNumberFormat="1" applyFont="1" applyFill="1" applyBorder="1"/>
    <xf numFmtId="165" fontId="18" fillId="0" borderId="0" xfId="4" applyNumberFormat="1" applyFont="1" applyFill="1" applyBorder="1"/>
    <xf numFmtId="171" fontId="6" fillId="0" borderId="25" xfId="4" applyNumberFormat="1" applyFont="1" applyFill="1" applyBorder="1"/>
    <xf numFmtId="171" fontId="6" fillId="0" borderId="7" xfId="4" applyNumberFormat="1" applyFont="1" applyFill="1" applyBorder="1"/>
    <xf numFmtId="167" fontId="8" fillId="0" borderId="0" xfId="4" applyNumberFormat="1" applyFont="1" applyBorder="1" applyAlignment="1">
      <alignment horizontal="right"/>
    </xf>
    <xf numFmtId="170" fontId="8" fillId="0" borderId="6" xfId="4" applyNumberFormat="1" applyFont="1" applyFill="1" applyBorder="1" applyAlignment="1">
      <alignment horizontal="right"/>
    </xf>
    <xf numFmtId="167" fontId="8" fillId="0" borderId="10" xfId="4" applyNumberFormat="1" applyFont="1" applyBorder="1" applyAlignment="1">
      <alignment horizontal="right"/>
    </xf>
    <xf numFmtId="171" fontId="8" fillId="0" borderId="25" xfId="4" applyNumberFormat="1" applyFont="1" applyBorder="1" applyAlignment="1">
      <alignment horizontal="right"/>
    </xf>
    <xf numFmtId="171" fontId="8" fillId="0" borderId="7" xfId="4" applyNumberFormat="1" applyFont="1" applyBorder="1" applyAlignment="1">
      <alignment horizontal="right"/>
    </xf>
    <xf numFmtId="171" fontId="8" fillId="0" borderId="7" xfId="4" applyNumberFormat="1" applyFont="1" applyFill="1" applyBorder="1" applyAlignment="1">
      <alignment horizontal="right"/>
    </xf>
    <xf numFmtId="165" fontId="8" fillId="0" borderId="10" xfId="4" applyNumberFormat="1" applyFont="1" applyFill="1" applyBorder="1" applyAlignment="1">
      <alignment horizontal="right"/>
    </xf>
    <xf numFmtId="165" fontId="8" fillId="0" borderId="6" xfId="4" applyNumberFormat="1" applyFont="1" applyFill="1" applyBorder="1" applyAlignment="1">
      <alignment horizontal="right"/>
    </xf>
    <xf numFmtId="167" fontId="8" fillId="0" borderId="35" xfId="4" applyNumberFormat="1" applyFont="1" applyBorder="1" applyAlignment="1">
      <alignment horizontal="right"/>
    </xf>
    <xf numFmtId="165" fontId="8" fillId="0" borderId="3" xfId="4" applyNumberFormat="1" applyFont="1" applyBorder="1" applyAlignment="1">
      <alignment horizontal="right"/>
    </xf>
    <xf numFmtId="171" fontId="8" fillId="0" borderId="17" xfId="4" applyNumberFormat="1" applyFont="1" applyFill="1" applyBorder="1" applyAlignment="1">
      <alignment horizontal="right"/>
    </xf>
    <xf numFmtId="171" fontId="8" fillId="0" borderId="3" xfId="4" applyNumberFormat="1" applyFont="1" applyBorder="1" applyAlignment="1">
      <alignment horizontal="right"/>
    </xf>
    <xf numFmtId="165" fontId="0" fillId="0" borderId="0" xfId="4" applyNumberFormat="1" applyFont="1" applyBorder="1"/>
    <xf numFmtId="171" fontId="8" fillId="0" borderId="10" xfId="0" applyNumberFormat="1" applyFont="1" applyFill="1" applyBorder="1" applyAlignment="1">
      <alignment horizontal="right"/>
    </xf>
    <xf numFmtId="171" fontId="6" fillId="0" borderId="10" xfId="0" applyNumberFormat="1" applyFont="1" applyFill="1" applyBorder="1" applyAlignment="1">
      <alignment horizontal="right"/>
    </xf>
    <xf numFmtId="171" fontId="15" fillId="0" borderId="0" xfId="0" applyNumberFormat="1" applyFont="1" applyAlignment="1">
      <alignment horizontal="right"/>
    </xf>
    <xf numFmtId="171" fontId="0" fillId="0" borderId="0" xfId="0" applyNumberFormat="1" applyFont="1" applyAlignment="1">
      <alignment horizontal="right"/>
    </xf>
    <xf numFmtId="171" fontId="6" fillId="0" borderId="24" xfId="0" applyNumberFormat="1" applyFont="1" applyFill="1" applyBorder="1" applyAlignment="1">
      <alignment horizontal="right"/>
    </xf>
    <xf numFmtId="171" fontId="6" fillId="0" borderId="6" xfId="0" applyNumberFormat="1" applyFont="1" applyFill="1" applyBorder="1" applyAlignment="1">
      <alignment horizontal="right"/>
    </xf>
    <xf numFmtId="171" fontId="8" fillId="0" borderId="3" xfId="0" applyNumberFormat="1" applyFont="1" applyFill="1" applyBorder="1" applyAlignment="1">
      <alignment horizontal="right"/>
    </xf>
    <xf numFmtId="171" fontId="6" fillId="0" borderId="8" xfId="0" applyNumberFormat="1" applyFont="1" applyFill="1" applyBorder="1" applyAlignment="1">
      <alignment horizontal="right"/>
    </xf>
    <xf numFmtId="171" fontId="8" fillId="0" borderId="22" xfId="0" applyNumberFormat="1" applyFont="1" applyFill="1" applyBorder="1" applyAlignment="1">
      <alignment horizontal="right"/>
    </xf>
    <xf numFmtId="171" fontId="24" fillId="0" borderId="23" xfId="0" applyNumberFormat="1" applyFont="1" applyBorder="1" applyAlignment="1">
      <alignment horizontal="right"/>
    </xf>
    <xf numFmtId="171" fontId="21" fillId="0" borderId="0" xfId="0" applyNumberFormat="1" applyFont="1" applyAlignment="1">
      <alignment horizontal="right"/>
    </xf>
    <xf numFmtId="0" fontId="6" fillId="0" borderId="6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left" vertical="center"/>
    </xf>
    <xf numFmtId="165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5" fontId="6" fillId="0" borderId="36" xfId="0" applyNumberFormat="1" applyFont="1" applyBorder="1"/>
    <xf numFmtId="165" fontId="6" fillId="0" borderId="37" xfId="0" applyNumberFormat="1" applyFont="1" applyBorder="1" applyAlignment="1">
      <alignment horizontal="center"/>
    </xf>
    <xf numFmtId="165" fontId="8" fillId="0" borderId="38" xfId="0" applyNumberFormat="1" applyFont="1" applyFill="1" applyBorder="1"/>
    <xf numFmtId="165" fontId="6" fillId="0" borderId="25" xfId="0" applyNumberFormat="1" applyFont="1" applyFill="1" applyBorder="1"/>
    <xf numFmtId="165" fontId="8" fillId="0" borderId="19" xfId="0" applyNumberFormat="1" applyFont="1" applyBorder="1" applyAlignment="1">
      <alignment horizontal="left"/>
    </xf>
    <xf numFmtId="165" fontId="6" fillId="0" borderId="19" xfId="0" applyNumberFormat="1" applyFont="1" applyBorder="1" applyAlignment="1">
      <alignment horizontal="left"/>
    </xf>
    <xf numFmtId="165" fontId="6" fillId="0" borderId="19" xfId="0" applyNumberFormat="1" applyFont="1" applyFill="1" applyBorder="1"/>
    <xf numFmtId="165" fontId="8" fillId="0" borderId="19" xfId="0" applyNumberFormat="1" applyFont="1" applyFill="1" applyBorder="1"/>
    <xf numFmtId="165" fontId="8" fillId="0" borderId="20" xfId="0" applyNumberFormat="1" applyFont="1" applyBorder="1"/>
    <xf numFmtId="171" fontId="6" fillId="0" borderId="15" xfId="0" applyNumberFormat="1" applyFont="1" applyFill="1" applyBorder="1" applyAlignment="1">
      <alignment horizontal="right"/>
    </xf>
    <xf numFmtId="165" fontId="6" fillId="0" borderId="16" xfId="0" applyNumberFormat="1" applyFont="1" applyBorder="1" applyAlignment="1">
      <alignment horizontal="center"/>
    </xf>
    <xf numFmtId="0" fontId="6" fillId="0" borderId="18" xfId="0" applyNumberFormat="1" applyFont="1" applyFill="1" applyBorder="1" applyAlignment="1">
      <alignment horizontal="right"/>
    </xf>
    <xf numFmtId="171" fontId="8" fillId="0" borderId="38" xfId="0" applyNumberFormat="1" applyFont="1" applyFill="1" applyBorder="1" applyAlignment="1">
      <alignment horizontal="right"/>
    </xf>
    <xf numFmtId="171" fontId="6" fillId="0" borderId="18" xfId="0" applyNumberFormat="1" applyFont="1" applyFill="1" applyBorder="1" applyAlignment="1">
      <alignment horizontal="right"/>
    </xf>
    <xf numFmtId="171" fontId="6" fillId="0" borderId="25" xfId="0" applyNumberFormat="1" applyFont="1" applyFill="1" applyBorder="1" applyAlignment="1">
      <alignment horizontal="right"/>
    </xf>
    <xf numFmtId="171" fontId="8" fillId="0" borderId="25" xfId="0" applyNumberFormat="1" applyFont="1" applyFill="1" applyBorder="1" applyAlignment="1">
      <alignment horizontal="right"/>
    </xf>
    <xf numFmtId="171" fontId="6" fillId="0" borderId="26" xfId="0" applyNumberFormat="1" applyFont="1" applyFill="1" applyBorder="1" applyAlignment="1">
      <alignment horizontal="right"/>
    </xf>
    <xf numFmtId="171" fontId="8" fillId="0" borderId="28" xfId="0" applyNumberFormat="1" applyFont="1" applyFill="1" applyBorder="1" applyAlignment="1">
      <alignment horizontal="right"/>
    </xf>
    <xf numFmtId="165" fontId="18" fillId="0" borderId="19" xfId="4" applyNumberFormat="1" applyFont="1" applyBorder="1" applyAlignment="1">
      <alignment horizontal="center"/>
    </xf>
    <xf numFmtId="165" fontId="6" fillId="0" borderId="16" xfId="4" applyNumberFormat="1" applyFont="1" applyBorder="1"/>
    <xf numFmtId="165" fontId="8" fillId="0" borderId="20" xfId="4" applyNumberFormat="1" applyFont="1" applyBorder="1"/>
    <xf numFmtId="171" fontId="8" fillId="0" borderId="28" xfId="4" applyNumberFormat="1" applyFont="1" applyFill="1" applyBorder="1"/>
    <xf numFmtId="165" fontId="6" fillId="0" borderId="7" xfId="4" applyNumberFormat="1" applyFont="1" applyFill="1" applyBorder="1"/>
    <xf numFmtId="165" fontId="8" fillId="0" borderId="7" xfId="4" applyNumberFormat="1" applyFont="1" applyFill="1" applyBorder="1"/>
    <xf numFmtId="171" fontId="8" fillId="0" borderId="7" xfId="4" applyNumberFormat="1" applyFont="1" applyFill="1" applyBorder="1"/>
    <xf numFmtId="171" fontId="6" fillId="0" borderId="30" xfId="4" applyNumberFormat="1" applyFont="1" applyFill="1" applyBorder="1"/>
    <xf numFmtId="171" fontId="8" fillId="0" borderId="39" xfId="4" applyNumberFormat="1" applyFont="1" applyFill="1" applyBorder="1"/>
    <xf numFmtId="165" fontId="18" fillId="0" borderId="25" xfId="4" applyNumberFormat="1" applyFont="1" applyFill="1" applyBorder="1"/>
    <xf numFmtId="165" fontId="25" fillId="0" borderId="0" xfId="4" applyNumberFormat="1" applyFont="1"/>
    <xf numFmtId="3" fontId="0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6" fillId="0" borderId="10" xfId="0" applyNumberFormat="1" applyFont="1" applyFill="1" applyBorder="1"/>
    <xf numFmtId="3" fontId="8" fillId="0" borderId="10" xfId="3" applyNumberFormat="1" applyFont="1" applyFill="1" applyBorder="1"/>
    <xf numFmtId="3" fontId="6" fillId="0" borderId="10" xfId="3" applyNumberFormat="1" applyFont="1" applyFill="1" applyBorder="1"/>
    <xf numFmtId="3" fontId="8" fillId="0" borderId="10" xfId="0" applyNumberFormat="1" applyFont="1" applyFill="1" applyBorder="1"/>
    <xf numFmtId="3" fontId="8" fillId="0" borderId="6" xfId="0" applyNumberFormat="1" applyFont="1" applyFill="1" applyBorder="1"/>
    <xf numFmtId="3" fontId="6" fillId="0" borderId="8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3" fontId="6" fillId="0" borderId="9" xfId="0" applyNumberFormat="1" applyFont="1" applyFill="1" applyBorder="1"/>
    <xf numFmtId="3" fontId="6" fillId="0" borderId="9" xfId="1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center"/>
    </xf>
    <xf numFmtId="9" fontId="18" fillId="0" borderId="0" xfId="6" applyFont="1"/>
    <xf numFmtId="171" fontId="6" fillId="0" borderId="10" xfId="0" applyNumberFormat="1" applyFont="1" applyFill="1" applyBorder="1"/>
    <xf numFmtId="171" fontId="6" fillId="0" borderId="25" xfId="0" applyNumberFormat="1" applyFont="1" applyFill="1" applyBorder="1"/>
    <xf numFmtId="171" fontId="8" fillId="0" borderId="10" xfId="0" applyNumberFormat="1" applyFont="1" applyFill="1" applyBorder="1"/>
    <xf numFmtId="171" fontId="8" fillId="0" borderId="25" xfId="0" applyNumberFormat="1" applyFont="1" applyFill="1" applyBorder="1"/>
    <xf numFmtId="171" fontId="8" fillId="0" borderId="10" xfId="0" applyNumberFormat="1" applyFont="1" applyFill="1" applyBorder="1" applyAlignment="1"/>
    <xf numFmtId="171" fontId="8" fillId="0" borderId="25" xfId="0" applyNumberFormat="1" applyFont="1" applyFill="1" applyBorder="1" applyAlignment="1"/>
    <xf numFmtId="171" fontId="8" fillId="0" borderId="10" xfId="1" applyNumberFormat="1" applyFont="1" applyFill="1" applyBorder="1" applyAlignment="1">
      <alignment horizontal="right"/>
    </xf>
    <xf numFmtId="171" fontId="8" fillId="0" borderId="25" xfId="1" applyNumberFormat="1" applyFont="1" applyFill="1" applyBorder="1" applyAlignment="1">
      <alignment horizontal="right"/>
    </xf>
    <xf numFmtId="171" fontId="11" fillId="0" borderId="10" xfId="0" applyNumberFormat="1" applyFont="1" applyFill="1" applyBorder="1"/>
    <xf numFmtId="171" fontId="11" fillId="0" borderId="25" xfId="0" applyNumberFormat="1" applyFont="1" applyFill="1" applyBorder="1"/>
    <xf numFmtId="171" fontId="6" fillId="0" borderId="10" xfId="0" applyNumberFormat="1" applyFont="1" applyFill="1" applyBorder="1" applyAlignment="1"/>
    <xf numFmtId="171" fontId="6" fillId="0" borderId="25" xfId="0" applyNumberFormat="1" applyFont="1" applyFill="1" applyBorder="1" applyAlignment="1"/>
    <xf numFmtId="171" fontId="6" fillId="0" borderId="8" xfId="0" applyNumberFormat="1" applyFont="1" applyFill="1" applyBorder="1"/>
    <xf numFmtId="171" fontId="6" fillId="0" borderId="26" xfId="0" applyNumberFormat="1" applyFont="1" applyFill="1" applyBorder="1"/>
    <xf numFmtId="171" fontId="8" fillId="0" borderId="6" xfId="0" applyNumberFormat="1" applyFont="1" applyFill="1" applyBorder="1"/>
    <xf numFmtId="171" fontId="8" fillId="0" borderId="18" xfId="0" applyNumberFormat="1" applyFont="1" applyFill="1" applyBorder="1"/>
    <xf numFmtId="171" fontId="8" fillId="0" borderId="3" xfId="0" applyNumberFormat="1" applyFont="1" applyFill="1" applyBorder="1" applyAlignment="1"/>
    <xf numFmtId="171" fontId="8" fillId="0" borderId="38" xfId="0" applyNumberFormat="1" applyFont="1" applyFill="1" applyBorder="1" applyAlignment="1"/>
    <xf numFmtId="171" fontId="8" fillId="0" borderId="22" xfId="0" applyNumberFormat="1" applyFont="1" applyFill="1" applyBorder="1" applyAlignment="1"/>
    <xf numFmtId="171" fontId="8" fillId="0" borderId="28" xfId="0" applyNumberFormat="1" applyFont="1" applyFill="1" applyBorder="1" applyAlignment="1"/>
    <xf numFmtId="49" fontId="6" fillId="0" borderId="3" xfId="0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3" fontId="8" fillId="0" borderId="11" xfId="0" applyNumberFormat="1" applyFont="1" applyBorder="1"/>
    <xf numFmtId="3" fontId="6" fillId="0" borderId="11" xfId="0" applyNumberFormat="1" applyFont="1" applyBorder="1"/>
    <xf numFmtId="3" fontId="6" fillId="0" borderId="9" xfId="0" applyNumberFormat="1" applyFont="1" applyBorder="1"/>
    <xf numFmtId="3" fontId="8" fillId="0" borderId="9" xfId="2" applyNumberFormat="1" applyFont="1" applyBorder="1"/>
    <xf numFmtId="3" fontId="8" fillId="0" borderId="9" xfId="0" applyNumberFormat="1" applyFont="1" applyFill="1" applyBorder="1"/>
    <xf numFmtId="0" fontId="12" fillId="0" borderId="10" xfId="0" applyFont="1" applyBorder="1" applyAlignment="1">
      <alignment horizontal="left" vertical="center"/>
    </xf>
    <xf numFmtId="171" fontId="6" fillId="0" borderId="10" xfId="3" applyNumberFormat="1" applyFont="1" applyFill="1" applyBorder="1"/>
    <xf numFmtId="171" fontId="6" fillId="0" borderId="10" xfId="2" applyNumberFormat="1" applyFont="1" applyFill="1" applyBorder="1"/>
    <xf numFmtId="171" fontId="8" fillId="0" borderId="10" xfId="2" applyNumberFormat="1" applyFont="1" applyFill="1" applyBorder="1"/>
    <xf numFmtId="171" fontId="6" fillId="0" borderId="6" xfId="2" applyNumberFormat="1" applyFont="1" applyFill="1" applyBorder="1"/>
    <xf numFmtId="165" fontId="5" fillId="0" borderId="0" xfId="4" applyNumberFormat="1" applyFont="1" applyAlignment="1">
      <alignment horizontal="center"/>
    </xf>
    <xf numFmtId="165" fontId="6" fillId="0" borderId="1" xfId="0" applyNumberFormat="1" applyFont="1" applyFill="1" applyBorder="1"/>
    <xf numFmtId="49" fontId="6" fillId="0" borderId="4" xfId="0" applyNumberFormat="1" applyFont="1" applyFill="1" applyBorder="1" applyAlignment="1">
      <alignment horizontal="center"/>
    </xf>
    <xf numFmtId="165" fontId="0" fillId="0" borderId="7" xfId="0" applyNumberFormat="1" applyFont="1" applyBorder="1"/>
    <xf numFmtId="165" fontId="6" fillId="0" borderId="4" xfId="0" applyNumberFormat="1" applyFont="1" applyFill="1" applyBorder="1" applyAlignment="1">
      <alignment horizontal="center"/>
    </xf>
    <xf numFmtId="49" fontId="6" fillId="0" borderId="0" xfId="0" applyNumberFormat="1" applyFont="1" applyBorder="1"/>
    <xf numFmtId="167" fontId="8" fillId="0" borderId="0" xfId="4" applyNumberFormat="1" applyFont="1" applyFill="1" applyBorder="1" applyAlignment="1">
      <alignment horizontal="right"/>
    </xf>
    <xf numFmtId="165" fontId="8" fillId="0" borderId="0" xfId="4" applyNumberFormat="1" applyFont="1" applyFill="1" applyBorder="1" applyAlignment="1">
      <alignment horizontal="right"/>
    </xf>
    <xf numFmtId="165" fontId="19" fillId="0" borderId="0" xfId="4" applyNumberFormat="1" applyFont="1" applyBorder="1"/>
    <xf numFmtId="165" fontId="8" fillId="0" borderId="1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5" fillId="0" borderId="0" xfId="0" applyNumberFormat="1" applyFont="1" applyFill="1" applyAlignment="1">
      <alignment horizontal="center" wrapText="1"/>
    </xf>
    <xf numFmtId="165" fontId="5" fillId="0" borderId="0" xfId="4" applyNumberFormat="1" applyFont="1" applyAlignment="1">
      <alignment horizontal="center" wrapText="1"/>
    </xf>
    <xf numFmtId="165" fontId="2" fillId="0" borderId="0" xfId="4" applyNumberFormat="1" applyFont="1" applyAlignment="1">
      <alignment horizontal="center"/>
    </xf>
    <xf numFmtId="165" fontId="4" fillId="0" borderId="0" xfId="4" applyNumberFormat="1" applyFont="1" applyAlignment="1">
      <alignment horizontal="center"/>
    </xf>
    <xf numFmtId="165" fontId="5" fillId="0" borderId="0" xfId="4" applyNumberFormat="1" applyFont="1" applyAlignment="1">
      <alignment horizontal="center"/>
    </xf>
    <xf numFmtId="165" fontId="5" fillId="0" borderId="0" xfId="4" applyNumberFormat="1" applyFont="1" applyBorder="1" applyAlignment="1">
      <alignment horizontal="center" wrapText="1"/>
    </xf>
    <xf numFmtId="165" fontId="5" fillId="0" borderId="23" xfId="4" applyNumberFormat="1" applyFont="1" applyBorder="1" applyAlignment="1">
      <alignment horizontal="center" wrapText="1"/>
    </xf>
    <xf numFmtId="164" fontId="2" fillId="0" borderId="0" xfId="0" applyNumberFormat="1" applyFont="1" applyFill="1" applyAlignment="1">
      <alignment horizontal="center" wrapText="1"/>
    </xf>
    <xf numFmtId="165" fontId="5" fillId="0" borderId="0" xfId="0" applyNumberFormat="1" applyFont="1" applyAlignment="1">
      <alignment horizontal="center" wrapText="1"/>
    </xf>
  </cellXfs>
  <cellStyles count="7">
    <cellStyle name="Millares [0]" xfId="1" builtinId="6"/>
    <cellStyle name="Normal" xfId="0" builtinId="0"/>
    <cellStyle name="Normal 2" xfId="2"/>
    <cellStyle name="Normal 2 2" xfId="4"/>
    <cellStyle name="Normal 3" xfId="3"/>
    <cellStyle name="Percent 2" xfId="5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B31" zoomScaleNormal="100" zoomScaleSheetLayoutView="70" zoomScalePageLayoutView="50" workbookViewId="0">
      <selection activeCell="I10" sqref="I10"/>
    </sheetView>
  </sheetViews>
  <sheetFormatPr baseColWidth="10" defaultColWidth="11.44140625" defaultRowHeight="13.2"/>
  <cols>
    <col min="1" max="1" width="2.77734375" style="47" customWidth="1"/>
    <col min="2" max="2" width="56.109375" style="2" customWidth="1"/>
    <col min="3" max="3" width="16" style="2" customWidth="1"/>
    <col min="4" max="4" width="15.6640625" style="248" customWidth="1"/>
    <col min="5" max="5" width="15.6640625" style="3" customWidth="1"/>
    <col min="6" max="6" width="0.88671875" style="2" customWidth="1"/>
    <col min="7" max="7" width="51.21875" style="2" customWidth="1"/>
    <col min="8" max="8" width="16" style="2" customWidth="1"/>
    <col min="9" max="10" width="15.6640625" style="65" customWidth="1"/>
    <col min="11" max="11" width="12.44140625" style="2" bestFit="1" customWidth="1"/>
    <col min="12" max="12" width="11.77734375" style="2" bestFit="1" customWidth="1"/>
    <col min="13" max="16384" width="11.44140625" style="2"/>
  </cols>
  <sheetData>
    <row r="1" spans="1:10" s="1" customFormat="1" ht="20.25" customHeight="1">
      <c r="A1" s="306" t="s">
        <v>0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>
      <c r="I2" s="4"/>
      <c r="J2" s="4"/>
    </row>
    <row r="3" spans="1:10" ht="13.8">
      <c r="A3" s="307" t="s">
        <v>230</v>
      </c>
      <c r="B3" s="307"/>
      <c r="C3" s="307"/>
      <c r="D3" s="307"/>
      <c r="E3" s="307"/>
      <c r="F3" s="307"/>
      <c r="G3" s="307"/>
      <c r="H3" s="307"/>
      <c r="I3" s="307"/>
      <c r="J3" s="307"/>
    </row>
    <row r="4" spans="1:10" ht="13.8">
      <c r="A4" s="308" t="s">
        <v>1</v>
      </c>
      <c r="B4" s="308"/>
      <c r="C4" s="308"/>
      <c r="D4" s="308"/>
      <c r="E4" s="308"/>
      <c r="F4" s="308"/>
      <c r="G4" s="308"/>
      <c r="H4" s="308"/>
      <c r="I4" s="308"/>
      <c r="J4" s="308"/>
    </row>
    <row r="5" spans="1:10">
      <c r="D5" s="249"/>
      <c r="E5" s="4"/>
      <c r="I5" s="4"/>
      <c r="J5" s="4"/>
    </row>
    <row r="6" spans="1:10" s="7" customFormat="1" ht="12.75" customHeight="1">
      <c r="A6" s="20"/>
      <c r="B6" s="296"/>
      <c r="C6" s="5" t="s">
        <v>2</v>
      </c>
      <c r="D6" s="311" t="s">
        <v>228</v>
      </c>
      <c r="E6" s="309" t="s">
        <v>3</v>
      </c>
      <c r="F6" s="6"/>
      <c r="G6" s="6"/>
      <c r="H6" s="282" t="s">
        <v>2</v>
      </c>
      <c r="I6" s="309" t="s">
        <v>228</v>
      </c>
      <c r="J6" s="309" t="s">
        <v>3</v>
      </c>
    </row>
    <row r="7" spans="1:10" s="10" customFormat="1" ht="12.75" customHeight="1">
      <c r="A7" s="300"/>
      <c r="B7" s="297" t="s">
        <v>4</v>
      </c>
      <c r="C7" s="283" t="s">
        <v>5</v>
      </c>
      <c r="D7" s="312"/>
      <c r="E7" s="310"/>
      <c r="F7" s="9"/>
      <c r="G7" s="8" t="s">
        <v>6</v>
      </c>
      <c r="H7" s="283" t="s">
        <v>5</v>
      </c>
      <c r="I7" s="310"/>
      <c r="J7" s="310"/>
    </row>
    <row r="8" spans="1:10" ht="12.75" customHeight="1">
      <c r="A8" s="12"/>
      <c r="B8" s="11"/>
      <c r="C8" s="13"/>
      <c r="D8" s="285"/>
      <c r="E8" s="14"/>
      <c r="F8" s="15"/>
      <c r="G8" s="16"/>
      <c r="H8" s="17"/>
      <c r="I8" s="18"/>
      <c r="J8" s="18"/>
    </row>
    <row r="9" spans="1:10" s="7" customFormat="1" ht="12.75" customHeight="1">
      <c r="A9" s="20"/>
      <c r="B9" s="19" t="s">
        <v>7</v>
      </c>
      <c r="C9" s="21"/>
      <c r="D9" s="286">
        <f>+D10+D13+D17+D18+D22+D23</f>
        <v>654604732</v>
      </c>
      <c r="E9" s="22">
        <f>+E10+E13+E17+E18+E22+E23</f>
        <v>678196629</v>
      </c>
      <c r="F9" s="20"/>
      <c r="G9" s="23" t="s">
        <v>8</v>
      </c>
      <c r="H9" s="24" t="s">
        <v>9</v>
      </c>
      <c r="I9" s="25">
        <f>+I10+I15+I16+I18</f>
        <v>588022317</v>
      </c>
      <c r="J9" s="25">
        <f>+J10+J15+J16+J18</f>
        <v>584156292</v>
      </c>
    </row>
    <row r="10" spans="1:10" s="7" customFormat="1" ht="12.75" customHeight="1">
      <c r="A10" s="23"/>
      <c r="B10" s="26" t="s">
        <v>10</v>
      </c>
      <c r="C10" s="24" t="s">
        <v>11</v>
      </c>
      <c r="D10" s="287">
        <f>+SUM(D11:D12)</f>
        <v>87282579</v>
      </c>
      <c r="E10" s="21">
        <f>+SUM(E11:E12)</f>
        <v>91812662</v>
      </c>
      <c r="F10" s="23"/>
      <c r="G10" s="27" t="s">
        <v>12</v>
      </c>
      <c r="H10" s="24" t="s">
        <v>13</v>
      </c>
      <c r="I10" s="28">
        <f>+SUM(I11:I14)</f>
        <v>562854685</v>
      </c>
      <c r="J10" s="28">
        <f>+SUM(J11:J14)</f>
        <v>561861902</v>
      </c>
    </row>
    <row r="11" spans="1:10" s="7" customFormat="1" ht="12.75" customHeight="1">
      <c r="A11" s="23"/>
      <c r="B11" s="35" t="s">
        <v>14</v>
      </c>
      <c r="C11" s="31"/>
      <c r="D11" s="288">
        <v>18741632</v>
      </c>
      <c r="E11" s="32">
        <v>20578895</v>
      </c>
      <c r="F11" s="30"/>
      <c r="G11" s="23" t="s">
        <v>15</v>
      </c>
      <c r="H11" s="33"/>
      <c r="I11" s="34">
        <v>382933750</v>
      </c>
      <c r="J11" s="34">
        <v>382933750</v>
      </c>
    </row>
    <row r="12" spans="1:10" ht="12.75" customHeight="1">
      <c r="A12" s="30"/>
      <c r="B12" s="35" t="s">
        <v>16</v>
      </c>
      <c r="C12" s="31"/>
      <c r="D12" s="288">
        <v>68540947</v>
      </c>
      <c r="E12" s="32">
        <v>71233767</v>
      </c>
      <c r="F12" s="30"/>
      <c r="G12" s="23" t="s">
        <v>17</v>
      </c>
      <c r="H12" s="33"/>
      <c r="I12" s="36">
        <v>104582506</v>
      </c>
      <c r="J12" s="36">
        <v>114140426</v>
      </c>
    </row>
    <row r="13" spans="1:10" ht="12.75" customHeight="1">
      <c r="A13" s="30"/>
      <c r="B13" s="26" t="s">
        <v>18</v>
      </c>
      <c r="C13" s="24" t="s">
        <v>19</v>
      </c>
      <c r="D13" s="287">
        <f>+SUM(D14:D16)</f>
        <v>335534787</v>
      </c>
      <c r="E13" s="21">
        <f>+SUM(E14:E16)</f>
        <v>319869083</v>
      </c>
      <c r="F13" s="35"/>
      <c r="G13" s="23" t="s">
        <v>20</v>
      </c>
      <c r="H13" s="33"/>
      <c r="I13" s="37">
        <f>74231351+102076</f>
        <v>74333427</v>
      </c>
      <c r="J13" s="37">
        <v>64660796</v>
      </c>
    </row>
    <row r="14" spans="1:10" ht="12.75" customHeight="1">
      <c r="A14" s="30"/>
      <c r="B14" s="35" t="s">
        <v>21</v>
      </c>
      <c r="C14" s="31"/>
      <c r="D14" s="288">
        <v>219862195</v>
      </c>
      <c r="E14" s="32">
        <v>219111950</v>
      </c>
      <c r="F14" s="35"/>
      <c r="G14" s="20" t="s">
        <v>22</v>
      </c>
      <c r="H14" s="21"/>
      <c r="I14" s="34">
        <v>1005002</v>
      </c>
      <c r="J14" s="34">
        <v>126930</v>
      </c>
    </row>
    <row r="15" spans="1:10" ht="12.75" customHeight="1">
      <c r="A15" s="30"/>
      <c r="B15" s="35" t="s">
        <v>23</v>
      </c>
      <c r="C15" s="31"/>
      <c r="D15" s="288">
        <v>112547103</v>
      </c>
      <c r="E15" s="32">
        <v>99081489</v>
      </c>
      <c r="F15" s="35"/>
      <c r="G15" s="20" t="s">
        <v>24</v>
      </c>
      <c r="H15" s="24" t="s">
        <v>25</v>
      </c>
      <c r="I15" s="34">
        <v>16318816</v>
      </c>
      <c r="J15" s="34">
        <v>17132657</v>
      </c>
    </row>
    <row r="16" spans="1:10" ht="12.75" customHeight="1">
      <c r="A16" s="30"/>
      <c r="B16" s="35" t="s">
        <v>26</v>
      </c>
      <c r="C16" s="31"/>
      <c r="D16" s="288">
        <v>3125489</v>
      </c>
      <c r="E16" s="32">
        <v>1675644</v>
      </c>
      <c r="F16" s="35"/>
      <c r="G16" s="20" t="s">
        <v>27</v>
      </c>
      <c r="H16" s="24" t="s">
        <v>28</v>
      </c>
      <c r="I16" s="291">
        <v>6131779</v>
      </c>
      <c r="J16" s="291">
        <v>5071109</v>
      </c>
    </row>
    <row r="17" spans="1:10" ht="12.75" customHeight="1">
      <c r="A17" s="30"/>
      <c r="B17" s="26" t="s">
        <v>29</v>
      </c>
      <c r="C17" s="24" t="s">
        <v>30</v>
      </c>
      <c r="D17" s="258">
        <v>99055622</v>
      </c>
      <c r="E17" s="21">
        <v>120034972</v>
      </c>
      <c r="F17" s="35"/>
      <c r="G17" s="20"/>
      <c r="H17" s="24"/>
      <c r="I17" s="291"/>
      <c r="J17" s="291"/>
    </row>
    <row r="18" spans="1:10" ht="12.75" customHeight="1">
      <c r="A18" s="30"/>
      <c r="B18" s="26" t="s">
        <v>31</v>
      </c>
      <c r="C18" s="33"/>
      <c r="D18" s="258">
        <f>+D19+D20+D21</f>
        <v>34496822</v>
      </c>
      <c r="E18" s="33">
        <f>+SUM(E19:E21)</f>
        <v>32528414</v>
      </c>
      <c r="F18" s="35"/>
      <c r="G18" s="20" t="s">
        <v>32</v>
      </c>
      <c r="H18" s="24" t="s">
        <v>241</v>
      </c>
      <c r="I18" s="292">
        <f>SUM(I19:I20)</f>
        <v>2717037</v>
      </c>
      <c r="J18" s="292">
        <f>SUM(J19:J20)</f>
        <v>90624</v>
      </c>
    </row>
    <row r="19" spans="1:10" ht="12.75" customHeight="1">
      <c r="A19" s="30"/>
      <c r="B19" s="35" t="s">
        <v>33</v>
      </c>
      <c r="C19" s="24" t="s">
        <v>34</v>
      </c>
      <c r="D19" s="251">
        <v>34014656</v>
      </c>
      <c r="E19" s="44">
        <v>30726777</v>
      </c>
      <c r="F19" s="35"/>
      <c r="G19" s="215" t="s">
        <v>35</v>
      </c>
      <c r="H19" s="215"/>
      <c r="I19" s="293">
        <v>2819113</v>
      </c>
      <c r="J19" s="293">
        <v>90624</v>
      </c>
    </row>
    <row r="20" spans="1:10" ht="12.75" customHeight="1">
      <c r="A20" s="30"/>
      <c r="B20" s="35" t="s">
        <v>36</v>
      </c>
      <c r="C20" s="24" t="s">
        <v>227</v>
      </c>
      <c r="D20" s="251">
        <v>459880</v>
      </c>
      <c r="E20" s="44">
        <v>1779700</v>
      </c>
      <c r="F20" s="35"/>
      <c r="G20" s="284" t="s">
        <v>240</v>
      </c>
      <c r="H20" s="290"/>
      <c r="I20" s="293">
        <v>-102076</v>
      </c>
      <c r="J20" s="293">
        <v>0</v>
      </c>
    </row>
    <row r="21" spans="1:10" ht="12.75" customHeight="1">
      <c r="A21" s="30"/>
      <c r="B21" s="35" t="s">
        <v>37</v>
      </c>
      <c r="C21" s="31"/>
      <c r="D21" s="251">
        <v>22286</v>
      </c>
      <c r="E21" s="44">
        <v>21937</v>
      </c>
      <c r="F21" s="35"/>
      <c r="G21" s="20"/>
      <c r="H21" s="21"/>
      <c r="I21" s="294"/>
      <c r="J21" s="294"/>
    </row>
    <row r="22" spans="1:10" ht="12.75" customHeight="1">
      <c r="A22" s="30"/>
      <c r="B22" s="26" t="s">
        <v>39</v>
      </c>
      <c r="C22" s="24" t="s">
        <v>40</v>
      </c>
      <c r="D22" s="252">
        <v>18159964</v>
      </c>
      <c r="E22" s="38">
        <v>20928029</v>
      </c>
      <c r="F22" s="35"/>
      <c r="G22" s="23" t="s">
        <v>38</v>
      </c>
      <c r="H22" s="33"/>
      <c r="I22" s="21">
        <f>+I23+I24+I29+I30+I31</f>
        <v>208305089</v>
      </c>
      <c r="J22" s="21">
        <f>+J23+J24+J29+J30+J31</f>
        <v>235337703</v>
      </c>
    </row>
    <row r="23" spans="1:10" ht="12.75" customHeight="1">
      <c r="A23" s="30"/>
      <c r="B23" s="26" t="s">
        <v>43</v>
      </c>
      <c r="C23" s="24" t="s">
        <v>73</v>
      </c>
      <c r="D23" s="252">
        <v>80074958</v>
      </c>
      <c r="E23" s="38">
        <f>93023469</f>
        <v>93023469</v>
      </c>
      <c r="F23" s="35"/>
      <c r="G23" s="23" t="s">
        <v>41</v>
      </c>
      <c r="H23" s="24" t="s">
        <v>42</v>
      </c>
      <c r="I23" s="40">
        <v>41480615</v>
      </c>
      <c r="J23" s="40">
        <v>39344169</v>
      </c>
    </row>
    <row r="24" spans="1:10" ht="12.75" customHeight="1">
      <c r="B24" s="298"/>
      <c r="C24" s="48"/>
      <c r="D24" s="48"/>
      <c r="E24" s="47"/>
      <c r="F24" s="35"/>
      <c r="G24" s="23" t="s">
        <v>44</v>
      </c>
      <c r="H24" s="24" t="s">
        <v>45</v>
      </c>
      <c r="I24" s="21">
        <f>+SUM(I25:I28)</f>
        <v>156146300</v>
      </c>
      <c r="J24" s="21">
        <f>+SUM(J25:J28)</f>
        <v>187438793</v>
      </c>
    </row>
    <row r="25" spans="1:10" ht="12.75" customHeight="1">
      <c r="A25" s="30"/>
      <c r="B25" s="26"/>
      <c r="C25" s="24"/>
      <c r="D25" s="252"/>
      <c r="E25" s="38"/>
      <c r="F25" s="30"/>
      <c r="G25" s="30" t="s">
        <v>46</v>
      </c>
      <c r="H25" s="31"/>
      <c r="I25" s="41">
        <v>142255468</v>
      </c>
      <c r="J25" s="41">
        <v>179260084</v>
      </c>
    </row>
    <row r="26" spans="1:10" ht="12.75" customHeight="1">
      <c r="A26" s="30"/>
      <c r="B26" s="26"/>
      <c r="C26" s="33"/>
      <c r="D26" s="252"/>
      <c r="E26" s="38"/>
      <c r="F26" s="35"/>
      <c r="G26" s="30" t="s">
        <v>47</v>
      </c>
      <c r="H26" s="31"/>
      <c r="I26" s="41">
        <v>8270055</v>
      </c>
      <c r="J26" s="41">
        <v>1133977</v>
      </c>
    </row>
    <row r="27" spans="1:10" s="7" customFormat="1" ht="12.75" customHeight="1">
      <c r="A27" s="30"/>
      <c r="B27" s="26"/>
      <c r="C27" s="33"/>
      <c r="D27" s="289"/>
      <c r="E27" s="42"/>
      <c r="F27" s="19"/>
      <c r="G27" s="30" t="s">
        <v>48</v>
      </c>
      <c r="H27" s="31"/>
      <c r="I27" s="43">
        <v>2623332</v>
      </c>
      <c r="J27" s="43">
        <v>3899859</v>
      </c>
    </row>
    <row r="28" spans="1:10" ht="12.75" customHeight="1">
      <c r="A28" s="20"/>
      <c r="B28" s="19"/>
      <c r="C28" s="21"/>
      <c r="D28" s="258"/>
      <c r="E28" s="33"/>
      <c r="F28" s="35"/>
      <c r="G28" s="30" t="s">
        <v>49</v>
      </c>
      <c r="H28" s="31"/>
      <c r="I28" s="39">
        <v>2997445</v>
      </c>
      <c r="J28" s="39">
        <v>3144873</v>
      </c>
    </row>
    <row r="29" spans="1:10" ht="12.75" customHeight="1">
      <c r="A29" s="30"/>
      <c r="B29" s="11"/>
      <c r="C29" s="45"/>
      <c r="D29" s="253"/>
      <c r="E29" s="42"/>
      <c r="F29" s="35"/>
      <c r="G29" s="23" t="s">
        <v>50</v>
      </c>
      <c r="H29" s="24" t="s">
        <v>51</v>
      </c>
      <c r="I29" s="21">
        <v>3313292</v>
      </c>
      <c r="J29" s="21">
        <v>2281015</v>
      </c>
    </row>
    <row r="30" spans="1:10" ht="12.75" customHeight="1">
      <c r="A30" s="30"/>
      <c r="B30" s="11"/>
      <c r="C30" s="45"/>
      <c r="D30" s="253"/>
      <c r="E30" s="42"/>
      <c r="F30" s="35"/>
      <c r="G30" s="20" t="s">
        <v>52</v>
      </c>
      <c r="H30" s="46" t="s">
        <v>73</v>
      </c>
      <c r="I30" s="21">
        <v>6604195</v>
      </c>
      <c r="J30" s="21">
        <v>5503846</v>
      </c>
    </row>
    <row r="31" spans="1:10" ht="12.75" customHeight="1">
      <c r="A31" s="30"/>
      <c r="B31" s="11"/>
      <c r="C31" s="45"/>
      <c r="D31" s="253"/>
      <c r="E31" s="42"/>
      <c r="F31" s="35"/>
      <c r="G31" s="23" t="s">
        <v>53</v>
      </c>
      <c r="H31" s="33"/>
      <c r="I31" s="21">
        <v>760687</v>
      </c>
      <c r="J31" s="21">
        <v>769880</v>
      </c>
    </row>
    <row r="32" spans="1:10" ht="12.75" customHeight="1">
      <c r="A32" s="30"/>
      <c r="B32" s="11"/>
      <c r="C32" s="45"/>
      <c r="D32" s="254"/>
      <c r="E32" s="49"/>
      <c r="F32" s="35"/>
      <c r="G32" s="47"/>
      <c r="H32" s="48"/>
      <c r="I32" s="50"/>
      <c r="J32" s="50"/>
    </row>
    <row r="33" spans="1:13" s="7" customFormat="1" ht="12.75" customHeight="1">
      <c r="A33" s="30"/>
      <c r="B33" s="19" t="s">
        <v>54</v>
      </c>
      <c r="C33" s="21"/>
      <c r="D33" s="255">
        <f>+D34+D37+D44+D46+D47+D48</f>
        <v>370787428</v>
      </c>
      <c r="E33" s="51">
        <f>+E34+E37+E44+E46+E47+E48</f>
        <v>352350505</v>
      </c>
      <c r="F33" s="26"/>
      <c r="G33" s="23" t="s">
        <v>55</v>
      </c>
      <c r="H33" s="33"/>
      <c r="I33" s="52">
        <f>+I34+I35+I40+I41+I48</f>
        <v>229064754</v>
      </c>
      <c r="J33" s="52">
        <f>+J34+J35+J40+J41+J48</f>
        <v>211053139</v>
      </c>
    </row>
    <row r="34" spans="1:13" s="7" customFormat="1" ht="12.75" customHeight="1">
      <c r="A34" s="30"/>
      <c r="B34" s="19" t="s">
        <v>56</v>
      </c>
      <c r="C34" s="24"/>
      <c r="D34" s="250">
        <f>+D35+D36</f>
        <v>77383977</v>
      </c>
      <c r="E34" s="33">
        <f>+E35+E36</f>
        <v>53181163</v>
      </c>
      <c r="F34" s="23"/>
      <c r="G34" s="20" t="s">
        <v>58</v>
      </c>
      <c r="H34" s="46" t="s">
        <v>59</v>
      </c>
      <c r="I34" s="29">
        <v>1559716</v>
      </c>
      <c r="J34" s="29">
        <v>2675592</v>
      </c>
    </row>
    <row r="35" spans="1:13" s="7" customFormat="1" ht="12.75" customHeight="1">
      <c r="A35" s="30"/>
      <c r="B35" s="11" t="s">
        <v>56</v>
      </c>
      <c r="C35" s="24" t="s">
        <v>57</v>
      </c>
      <c r="D35" s="251">
        <v>77217283</v>
      </c>
      <c r="E35" s="39">
        <v>53093006</v>
      </c>
      <c r="F35" s="23"/>
      <c r="G35" s="20" t="s">
        <v>61</v>
      </c>
      <c r="H35" s="46" t="s">
        <v>45</v>
      </c>
      <c r="I35" s="29">
        <f>+SUM(I36:I39)</f>
        <v>72602205</v>
      </c>
      <c r="J35" s="29">
        <f>+SUM(J36:J39)</f>
        <v>75807902</v>
      </c>
    </row>
    <row r="36" spans="1:13" s="7" customFormat="1" ht="12.75" customHeight="1">
      <c r="A36" s="30"/>
      <c r="B36" s="11" t="s">
        <v>62</v>
      </c>
      <c r="C36" s="45"/>
      <c r="D36" s="251">
        <v>166694</v>
      </c>
      <c r="E36" s="39">
        <v>88157</v>
      </c>
      <c r="F36" s="23"/>
      <c r="G36" s="30" t="s">
        <v>46</v>
      </c>
      <c r="H36" s="31"/>
      <c r="I36" s="44">
        <v>65660558</v>
      </c>
      <c r="J36" s="44">
        <v>68969693</v>
      </c>
    </row>
    <row r="37" spans="1:13" s="7" customFormat="1" ht="12.75" customHeight="1">
      <c r="A37" s="23"/>
      <c r="B37" s="19" t="s">
        <v>63</v>
      </c>
      <c r="C37" s="21"/>
      <c r="D37" s="250">
        <f>+SUM(D38:D43)</f>
        <v>250559027</v>
      </c>
      <c r="E37" s="33">
        <f>+SUM(E38:E43)</f>
        <v>248419802</v>
      </c>
      <c r="F37" s="23"/>
      <c r="G37" s="30" t="s">
        <v>47</v>
      </c>
      <c r="H37" s="31"/>
      <c r="I37" s="44">
        <v>2098673</v>
      </c>
      <c r="J37" s="44">
        <v>205369</v>
      </c>
    </row>
    <row r="38" spans="1:13" s="7" customFormat="1" ht="12.75" customHeight="1">
      <c r="A38" s="23"/>
      <c r="B38" s="35" t="s">
        <v>64</v>
      </c>
      <c r="C38" s="31"/>
      <c r="D38" s="251">
        <v>209067868</v>
      </c>
      <c r="E38" s="39">
        <f>204594062-9335420</f>
        <v>195258642</v>
      </c>
      <c r="F38" s="23"/>
      <c r="G38" s="30" t="s">
        <v>48</v>
      </c>
      <c r="H38" s="31"/>
      <c r="I38" s="44">
        <v>1367167</v>
      </c>
      <c r="J38" s="44">
        <v>1582004</v>
      </c>
    </row>
    <row r="39" spans="1:13" s="7" customFormat="1" ht="12.75" customHeight="1">
      <c r="A39" s="23"/>
      <c r="B39" s="35" t="s">
        <v>65</v>
      </c>
      <c r="C39" s="24" t="s">
        <v>51</v>
      </c>
      <c r="D39" s="251">
        <v>5113290</v>
      </c>
      <c r="E39" s="39">
        <v>4706211</v>
      </c>
      <c r="F39" s="23"/>
      <c r="G39" s="30" t="s">
        <v>49</v>
      </c>
      <c r="H39" s="31"/>
      <c r="I39" s="44">
        <v>3475807</v>
      </c>
      <c r="J39" s="44">
        <f>5050836</f>
        <v>5050836</v>
      </c>
    </row>
    <row r="40" spans="1:13" s="7" customFormat="1" ht="12.75" customHeight="1">
      <c r="A40" s="23"/>
      <c r="B40" s="11" t="s">
        <v>66</v>
      </c>
      <c r="C40" s="45"/>
      <c r="D40" s="251">
        <v>3633932</v>
      </c>
      <c r="E40" s="39">
        <f>1263064+9335420</f>
        <v>10598484</v>
      </c>
      <c r="F40" s="23"/>
      <c r="G40" s="53" t="s">
        <v>67</v>
      </c>
      <c r="H40" s="24" t="s">
        <v>51</v>
      </c>
      <c r="I40" s="29">
        <v>67987</v>
      </c>
      <c r="J40" s="29">
        <v>534728</v>
      </c>
    </row>
    <row r="41" spans="1:13" s="7" customFormat="1" ht="12.75" customHeight="1">
      <c r="A41" s="23"/>
      <c r="B41" s="11" t="s">
        <v>68</v>
      </c>
      <c r="C41" s="45"/>
      <c r="D41" s="251">
        <v>55246</v>
      </c>
      <c r="E41" s="39">
        <v>75825</v>
      </c>
      <c r="F41" s="23"/>
      <c r="G41" s="23" t="s">
        <v>69</v>
      </c>
      <c r="H41" s="33"/>
      <c r="I41" s="38">
        <f>+SUM(I42:I47)</f>
        <v>153579338</v>
      </c>
      <c r="J41" s="38">
        <f>+SUM(J42:J47)</f>
        <v>130158489</v>
      </c>
    </row>
    <row r="42" spans="1:13" s="7" customFormat="1" ht="12.75" customHeight="1">
      <c r="A42" s="23"/>
      <c r="B42" s="11" t="s">
        <v>70</v>
      </c>
      <c r="C42" s="185" t="s">
        <v>73</v>
      </c>
      <c r="D42" s="251">
        <v>1215735</v>
      </c>
      <c r="E42" s="39">
        <v>12601</v>
      </c>
      <c r="F42" s="23"/>
      <c r="G42" s="30" t="s">
        <v>71</v>
      </c>
      <c r="H42" s="24"/>
      <c r="I42" s="44">
        <v>82612782</v>
      </c>
      <c r="J42" s="44">
        <v>67725873</v>
      </c>
    </row>
    <row r="43" spans="1:13" ht="12.75" customHeight="1">
      <c r="A43" s="23"/>
      <c r="B43" s="11" t="s">
        <v>72</v>
      </c>
      <c r="C43" s="24" t="s">
        <v>73</v>
      </c>
      <c r="D43" s="251">
        <v>31472956</v>
      </c>
      <c r="E43" s="39">
        <v>37768039</v>
      </c>
      <c r="F43" s="23"/>
      <c r="G43" s="30" t="s">
        <v>74</v>
      </c>
      <c r="H43" s="24" t="s">
        <v>51</v>
      </c>
      <c r="I43" s="44">
        <v>584325</v>
      </c>
      <c r="J43" s="44">
        <f>163793+723445</f>
        <v>887238</v>
      </c>
    </row>
    <row r="44" spans="1:13">
      <c r="A44" s="23"/>
      <c r="B44" s="19" t="s">
        <v>75</v>
      </c>
      <c r="C44" s="21"/>
      <c r="D44" s="256">
        <f>+D45</f>
        <v>33842</v>
      </c>
      <c r="E44" s="54">
        <f>+E45</f>
        <v>216383</v>
      </c>
      <c r="F44" s="23"/>
      <c r="G44" s="30" t="s">
        <v>76</v>
      </c>
      <c r="H44" s="31"/>
      <c r="I44" s="44">
        <v>28382869</v>
      </c>
      <c r="J44" s="44">
        <f>25792689-570</f>
        <v>25792119</v>
      </c>
    </row>
    <row r="45" spans="1:13">
      <c r="A45" s="23"/>
      <c r="B45" s="11" t="s">
        <v>36</v>
      </c>
      <c r="C45" s="24" t="s">
        <v>77</v>
      </c>
      <c r="D45" s="257">
        <v>33842</v>
      </c>
      <c r="E45" s="43">
        <v>216383</v>
      </c>
      <c r="F45" s="23"/>
      <c r="G45" s="30" t="s">
        <v>78</v>
      </c>
      <c r="H45" s="24" t="s">
        <v>73</v>
      </c>
      <c r="I45" s="44">
        <v>1894619</v>
      </c>
      <c r="J45" s="92">
        <v>0</v>
      </c>
      <c r="M45" s="55"/>
    </row>
    <row r="46" spans="1:13">
      <c r="A46" s="23"/>
      <c r="B46" s="19" t="s">
        <v>79</v>
      </c>
      <c r="C46" s="24" t="s">
        <v>40</v>
      </c>
      <c r="D46" s="258">
        <v>16820027</v>
      </c>
      <c r="E46" s="33">
        <v>14661547</v>
      </c>
      <c r="F46" s="23"/>
      <c r="G46" s="30" t="s">
        <v>72</v>
      </c>
      <c r="H46" s="24" t="s">
        <v>73</v>
      </c>
      <c r="I46" s="44">
        <v>25535477</v>
      </c>
      <c r="J46" s="44">
        <v>26463800</v>
      </c>
    </row>
    <row r="47" spans="1:13">
      <c r="A47" s="23"/>
      <c r="B47" s="19" t="s">
        <v>80</v>
      </c>
      <c r="C47" s="21"/>
      <c r="D47" s="259">
        <v>3325774</v>
      </c>
      <c r="E47" s="57">
        <v>3834475</v>
      </c>
      <c r="F47" s="23"/>
      <c r="G47" s="30" t="s">
        <v>81</v>
      </c>
      <c r="H47" s="31"/>
      <c r="I47" s="44">
        <v>14569266</v>
      </c>
      <c r="J47" s="44">
        <v>9289459</v>
      </c>
    </row>
    <row r="48" spans="1:13">
      <c r="A48" s="23"/>
      <c r="B48" s="19" t="s">
        <v>82</v>
      </c>
      <c r="C48" s="24" t="s">
        <v>83</v>
      </c>
      <c r="D48" s="258">
        <v>22664781</v>
      </c>
      <c r="E48" s="56">
        <v>32037135</v>
      </c>
      <c r="F48" s="23"/>
      <c r="G48" s="23" t="s">
        <v>80</v>
      </c>
      <c r="H48" s="33"/>
      <c r="I48" s="29">
        <f>1255504-L49</f>
        <v>1255508</v>
      </c>
      <c r="J48" s="29">
        <v>1876428</v>
      </c>
    </row>
    <row r="49" spans="1:12">
      <c r="A49" s="30"/>
      <c r="B49" s="299" t="s">
        <v>84</v>
      </c>
      <c r="C49" s="58"/>
      <c r="D49" s="63">
        <f>+D33+D9</f>
        <v>1025392160</v>
      </c>
      <c r="E49" s="59">
        <f>+E33+E9</f>
        <v>1030547134</v>
      </c>
      <c r="F49" s="60"/>
      <c r="G49" s="61" t="s">
        <v>85</v>
      </c>
      <c r="H49" s="62"/>
      <c r="I49" s="63">
        <f>+I33+I22+I9</f>
        <v>1025392160</v>
      </c>
      <c r="J49" s="63">
        <f>+J33+J22+J9</f>
        <v>1030547134</v>
      </c>
      <c r="L49" s="2">
        <v>-4</v>
      </c>
    </row>
    <row r="50" spans="1:12">
      <c r="A50" s="216"/>
      <c r="B50" s="216"/>
      <c r="C50" s="216"/>
      <c r="D50" s="260"/>
      <c r="E50" s="217"/>
      <c r="F50" s="216"/>
      <c r="G50" s="216"/>
      <c r="H50" s="216"/>
      <c r="I50" s="218"/>
      <c r="J50" s="218">
        <f>+J49-E49</f>
        <v>0</v>
      </c>
    </row>
    <row r="51" spans="1:12" ht="13.8">
      <c r="A51" s="305" t="s">
        <v>229</v>
      </c>
      <c r="B51" s="305"/>
      <c r="C51" s="305"/>
      <c r="D51" s="305"/>
      <c r="E51" s="305"/>
      <c r="F51" s="305"/>
      <c r="G51" s="305"/>
      <c r="H51" s="305"/>
      <c r="I51" s="305"/>
      <c r="J51" s="305"/>
    </row>
    <row r="52" spans="1:12">
      <c r="I52" s="65">
        <f>+I50*2</f>
        <v>0</v>
      </c>
    </row>
  </sheetData>
  <sheetProtection password="CA9D"/>
  <mergeCells count="8">
    <mergeCell ref="A51:J51"/>
    <mergeCell ref="A1:J1"/>
    <mergeCell ref="A3:J3"/>
    <mergeCell ref="A4:J4"/>
    <mergeCell ref="E6:E7"/>
    <mergeCell ref="J6:J7"/>
    <mergeCell ref="D6:D7"/>
    <mergeCell ref="I6:I7"/>
  </mergeCells>
  <printOptions horizontalCentered="1"/>
  <pageMargins left="0" right="0" top="0.78740157480314965" bottom="0" header="0" footer="0.39370078740157483"/>
  <pageSetup paperSize="9" scale="71" orientation="landscape" useFirstPageNumber="1" verticalDpi="12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opLeftCell="A25" zoomScaleNormal="100" workbookViewId="0">
      <selection activeCell="D57" sqref="D57"/>
    </sheetView>
  </sheetViews>
  <sheetFormatPr baseColWidth="10" defaultColWidth="11.44140625" defaultRowHeight="13.8"/>
  <cols>
    <col min="1" max="1" width="0.88671875" style="71" customWidth="1"/>
    <col min="2" max="2" width="66" style="71" bestFit="1" customWidth="1"/>
    <col min="3" max="3" width="11.33203125" style="71" customWidth="1"/>
    <col min="4" max="5" width="12.6640625" style="91" customWidth="1"/>
    <col min="6" max="6" width="12" style="71" bestFit="1" customWidth="1"/>
    <col min="7" max="16384" width="11.44140625" style="71"/>
  </cols>
  <sheetData>
    <row r="1" spans="1:7" s="66" customFormat="1" ht="18">
      <c r="A1" s="313" t="s">
        <v>0</v>
      </c>
      <c r="B1" s="313"/>
      <c r="C1" s="313"/>
      <c r="D1" s="313"/>
      <c r="E1" s="313"/>
    </row>
    <row r="2" spans="1:7" s="69" customFormat="1" ht="15.6">
      <c r="A2" s="67"/>
      <c r="B2" s="67"/>
      <c r="C2" s="67"/>
      <c r="D2" s="68"/>
      <c r="E2" s="68"/>
    </row>
    <row r="3" spans="1:7" s="69" customFormat="1" ht="15.6">
      <c r="A3" s="307" t="s">
        <v>231</v>
      </c>
      <c r="B3" s="307"/>
      <c r="C3" s="307"/>
      <c r="D3" s="307"/>
      <c r="E3" s="307"/>
    </row>
    <row r="4" spans="1:7" s="70" customFormat="1" ht="15.6">
      <c r="A4" s="308" t="s">
        <v>1</v>
      </c>
      <c r="B4" s="308"/>
      <c r="C4" s="308"/>
      <c r="D4" s="308"/>
      <c r="E4" s="308"/>
    </row>
    <row r="5" spans="1:7" ht="14.4" thickBot="1">
      <c r="A5" s="2"/>
      <c r="B5" s="2"/>
      <c r="C5" s="2"/>
      <c r="D5" s="65"/>
      <c r="E5" s="65"/>
    </row>
    <row r="6" spans="1:7" s="76" customFormat="1">
      <c r="A6" s="72"/>
      <c r="B6" s="219"/>
      <c r="C6" s="73" t="s">
        <v>2</v>
      </c>
      <c r="D6" s="74" t="s">
        <v>86</v>
      </c>
      <c r="E6" s="75" t="s">
        <v>86</v>
      </c>
    </row>
    <row r="7" spans="1:7" s="76" customFormat="1">
      <c r="A7" s="77"/>
      <c r="B7" s="220"/>
      <c r="C7" s="78" t="s">
        <v>5</v>
      </c>
      <c r="D7" s="79">
        <v>2017</v>
      </c>
      <c r="E7" s="80">
        <v>2016</v>
      </c>
    </row>
    <row r="8" spans="1:7" ht="13.5" customHeight="1">
      <c r="A8" s="81"/>
      <c r="B8" s="81"/>
      <c r="C8" s="13"/>
      <c r="D8" s="17"/>
      <c r="E8" s="221"/>
    </row>
    <row r="9" spans="1:7" s="76" customFormat="1" ht="13.5" customHeight="1">
      <c r="A9" s="82"/>
      <c r="B9" s="82" t="s">
        <v>87</v>
      </c>
      <c r="C9" s="21"/>
      <c r="D9" s="33"/>
      <c r="E9" s="222"/>
    </row>
    <row r="10" spans="1:7" ht="13.5" customHeight="1">
      <c r="A10" s="81"/>
      <c r="B10" s="82" t="s">
        <v>88</v>
      </c>
      <c r="C10" s="46" t="s">
        <v>89</v>
      </c>
      <c r="D10" s="262">
        <f>+D11+D12</f>
        <v>847167395</v>
      </c>
      <c r="E10" s="263">
        <f>+E11+E12</f>
        <v>796446855</v>
      </c>
      <c r="G10" s="261"/>
    </row>
    <row r="11" spans="1:7" ht="13.5" customHeight="1">
      <c r="A11" s="81"/>
      <c r="B11" s="81" t="s">
        <v>90</v>
      </c>
      <c r="C11" s="45"/>
      <c r="D11" s="264">
        <v>99917318</v>
      </c>
      <c r="E11" s="265">
        <v>96809384</v>
      </c>
    </row>
    <row r="12" spans="1:7" ht="13.5" customHeight="1">
      <c r="A12" s="81"/>
      <c r="B12" s="81" t="s">
        <v>91</v>
      </c>
      <c r="C12" s="45"/>
      <c r="D12" s="264">
        <v>747250077</v>
      </c>
      <c r="E12" s="265">
        <v>699637471</v>
      </c>
    </row>
    <row r="13" spans="1:7" ht="13.5" customHeight="1">
      <c r="A13" s="81"/>
      <c r="B13" s="82" t="s">
        <v>92</v>
      </c>
      <c r="C13" s="21"/>
      <c r="D13" s="262">
        <v>9925989</v>
      </c>
      <c r="E13" s="263">
        <v>3296414</v>
      </c>
    </row>
    <row r="14" spans="1:7" ht="13.5" customHeight="1">
      <c r="A14" s="81"/>
      <c r="B14" s="82" t="s">
        <v>93</v>
      </c>
      <c r="C14" s="21"/>
      <c r="D14" s="262">
        <v>0</v>
      </c>
      <c r="E14" s="263">
        <v>126992</v>
      </c>
    </row>
    <row r="15" spans="1:7" ht="13.5" customHeight="1">
      <c r="A15" s="81"/>
      <c r="B15" s="82" t="s">
        <v>94</v>
      </c>
      <c r="C15" s="46" t="s">
        <v>95</v>
      </c>
      <c r="D15" s="263">
        <f>+SUM(D16:D19)</f>
        <v>-115926536</v>
      </c>
      <c r="E15" s="263">
        <f>+SUM(E16:E19)</f>
        <v>-109706080</v>
      </c>
    </row>
    <row r="16" spans="1:7" ht="13.5" customHeight="1">
      <c r="A16" s="81"/>
      <c r="B16" s="81" t="s">
        <v>96</v>
      </c>
      <c r="C16" s="45"/>
      <c r="D16" s="266">
        <v>-47595090</v>
      </c>
      <c r="E16" s="267">
        <v>-47073274</v>
      </c>
    </row>
    <row r="17" spans="1:5" ht="13.5" customHeight="1">
      <c r="A17" s="81"/>
      <c r="B17" s="81" t="s">
        <v>97</v>
      </c>
      <c r="C17" s="45"/>
      <c r="D17" s="266">
        <v>-42826432</v>
      </c>
      <c r="E17" s="267">
        <v>-34289883</v>
      </c>
    </row>
    <row r="18" spans="1:5" ht="13.5" customHeight="1">
      <c r="A18" s="81"/>
      <c r="B18" s="81" t="s">
        <v>98</v>
      </c>
      <c r="C18" s="45"/>
      <c r="D18" s="266">
        <v>-27724303</v>
      </c>
      <c r="E18" s="267">
        <v>-28261140</v>
      </c>
    </row>
    <row r="19" spans="1:5" ht="13.5" customHeight="1">
      <c r="A19" s="81"/>
      <c r="B19" s="81" t="s">
        <v>99</v>
      </c>
      <c r="C19" s="46" t="s">
        <v>57</v>
      </c>
      <c r="D19" s="268">
        <v>2219289</v>
      </c>
      <c r="E19" s="269">
        <v>-81783</v>
      </c>
    </row>
    <row r="20" spans="1:5" ht="13.5" customHeight="1">
      <c r="A20" s="82"/>
      <c r="B20" s="82" t="s">
        <v>100</v>
      </c>
      <c r="C20" s="21"/>
      <c r="D20" s="270">
        <f>+D21+D22</f>
        <v>54431334</v>
      </c>
      <c r="E20" s="271">
        <f>+E21+E22</f>
        <v>47104384</v>
      </c>
    </row>
    <row r="21" spans="1:5" s="76" customFormat="1" ht="13.5" customHeight="1">
      <c r="A21" s="81"/>
      <c r="B21" s="223" t="s">
        <v>101</v>
      </c>
      <c r="C21" s="83"/>
      <c r="D21" s="264">
        <v>9140766</v>
      </c>
      <c r="E21" s="265">
        <v>9035428</v>
      </c>
    </row>
    <row r="22" spans="1:5" s="76" customFormat="1" ht="13.5" customHeight="1">
      <c r="A22" s="81"/>
      <c r="B22" s="223" t="s">
        <v>102</v>
      </c>
      <c r="C22" s="46" t="s">
        <v>103</v>
      </c>
      <c r="D22" s="264">
        <v>45290568</v>
      </c>
      <c r="E22" s="265">
        <v>38068956</v>
      </c>
    </row>
    <row r="23" spans="1:5" ht="13.5" customHeight="1">
      <c r="A23" s="81"/>
      <c r="B23" s="82" t="s">
        <v>104</v>
      </c>
      <c r="C23" s="21"/>
      <c r="D23" s="262">
        <f>+D24+D25</f>
        <v>-594470815</v>
      </c>
      <c r="E23" s="263">
        <f>+E24+E25</f>
        <v>-562065558</v>
      </c>
    </row>
    <row r="24" spans="1:5" ht="13.5" customHeight="1">
      <c r="A24" s="81"/>
      <c r="B24" s="81" t="s">
        <v>105</v>
      </c>
      <c r="C24" s="45"/>
      <c r="D24" s="266">
        <v>-482821931</v>
      </c>
      <c r="E24" s="267">
        <v>-453441443</v>
      </c>
    </row>
    <row r="25" spans="1:5" ht="13.5" customHeight="1">
      <c r="A25" s="81"/>
      <c r="B25" s="81" t="s">
        <v>106</v>
      </c>
      <c r="C25" s="46" t="s">
        <v>107</v>
      </c>
      <c r="D25" s="266">
        <v>-111648884</v>
      </c>
      <c r="E25" s="267">
        <v>-108624115</v>
      </c>
    </row>
    <row r="26" spans="1:5" s="76" customFormat="1" ht="13.5" customHeight="1">
      <c r="A26" s="82"/>
      <c r="B26" s="82" t="s">
        <v>108</v>
      </c>
      <c r="C26" s="21"/>
      <c r="D26" s="262">
        <f>+D27+D28</f>
        <v>-152795866</v>
      </c>
      <c r="E26" s="263">
        <f>+E27+E28</f>
        <v>-140977254</v>
      </c>
    </row>
    <row r="27" spans="1:5" ht="13.5" customHeight="1">
      <c r="A27" s="81"/>
      <c r="B27" s="81" t="s">
        <v>109</v>
      </c>
      <c r="C27" s="24" t="s">
        <v>60</v>
      </c>
      <c r="D27" s="266">
        <v>-4555452</v>
      </c>
      <c r="E27" s="267">
        <v>-8451201</v>
      </c>
    </row>
    <row r="28" spans="1:5" ht="13.5" customHeight="1">
      <c r="A28" s="81"/>
      <c r="B28" s="81" t="s">
        <v>110</v>
      </c>
      <c r="C28" s="24" t="s">
        <v>111</v>
      </c>
      <c r="D28" s="266">
        <v>-148240414</v>
      </c>
      <c r="E28" s="267">
        <f>-1303882-131222171</f>
        <v>-132526053</v>
      </c>
    </row>
    <row r="29" spans="1:5" ht="13.5" customHeight="1">
      <c r="A29" s="81"/>
      <c r="B29" s="82" t="s">
        <v>112</v>
      </c>
      <c r="C29" s="24" t="s">
        <v>113</v>
      </c>
      <c r="D29" s="272">
        <v>-35871559</v>
      </c>
      <c r="E29" s="273">
        <v>-33554351</v>
      </c>
    </row>
    <row r="30" spans="1:5" ht="13.5" customHeight="1">
      <c r="A30" s="81"/>
      <c r="B30" s="82" t="s">
        <v>114</v>
      </c>
      <c r="C30" s="24" t="s">
        <v>25</v>
      </c>
      <c r="D30" s="272">
        <v>1572224</v>
      </c>
      <c r="E30" s="273">
        <v>1515381</v>
      </c>
    </row>
    <row r="31" spans="1:5" ht="13.5" customHeight="1">
      <c r="A31" s="81"/>
      <c r="B31" s="82" t="s">
        <v>115</v>
      </c>
      <c r="C31" s="24"/>
      <c r="D31" s="272">
        <v>5663144</v>
      </c>
      <c r="E31" s="273">
        <v>3372355</v>
      </c>
    </row>
    <row r="32" spans="1:5" ht="13.5" customHeight="1">
      <c r="A32" s="81"/>
      <c r="B32" s="82" t="s">
        <v>116</v>
      </c>
      <c r="C32" s="24"/>
      <c r="D32" s="272">
        <f>+D33+D34</f>
        <v>-2057416</v>
      </c>
      <c r="E32" s="273">
        <f>+E33+E34</f>
        <v>6796279</v>
      </c>
    </row>
    <row r="33" spans="1:5" ht="13.5" customHeight="1">
      <c r="A33" s="81"/>
      <c r="B33" s="81" t="s">
        <v>117</v>
      </c>
      <c r="C33" s="24" t="s">
        <v>113</v>
      </c>
      <c r="D33" s="266">
        <v>-804693</v>
      </c>
      <c r="E33" s="267">
        <v>8956952</v>
      </c>
    </row>
    <row r="34" spans="1:5" ht="13.5" customHeight="1">
      <c r="A34" s="81"/>
      <c r="B34" s="223" t="s">
        <v>118</v>
      </c>
      <c r="C34" s="24"/>
      <c r="D34" s="266">
        <v>-1252723</v>
      </c>
      <c r="E34" s="267">
        <v>-2160673</v>
      </c>
    </row>
    <row r="35" spans="1:5" ht="13.5" customHeight="1">
      <c r="A35" s="81"/>
      <c r="B35" s="224" t="s">
        <v>119</v>
      </c>
      <c r="C35" s="24" t="s">
        <v>120</v>
      </c>
      <c r="D35" s="204">
        <v>883556</v>
      </c>
      <c r="E35" s="233">
        <v>0</v>
      </c>
    </row>
    <row r="36" spans="1:5" ht="13.5" customHeight="1">
      <c r="A36" s="81"/>
      <c r="B36" s="82" t="s">
        <v>121</v>
      </c>
      <c r="C36" s="21"/>
      <c r="D36" s="274">
        <f>SUM(D29:D32,D26,D23,D20,D13:D15,D10,D35)</f>
        <v>18521450</v>
      </c>
      <c r="E36" s="275">
        <f>SUM(E29:E32,E26,E23,E20,E13:E15,E10,E35)</f>
        <v>12355417</v>
      </c>
    </row>
    <row r="37" spans="1:5" ht="13.5" customHeight="1">
      <c r="A37" s="81"/>
      <c r="B37" s="223"/>
      <c r="C37" s="83"/>
      <c r="D37" s="264"/>
      <c r="E37" s="265"/>
    </row>
    <row r="38" spans="1:5" ht="13.5" customHeight="1">
      <c r="A38" s="81"/>
      <c r="B38" s="82" t="s">
        <v>122</v>
      </c>
      <c r="C38" s="21"/>
      <c r="D38" s="262">
        <f>+D39+D40</f>
        <v>1213385</v>
      </c>
      <c r="E38" s="263">
        <f>+E39+E40</f>
        <v>2248641</v>
      </c>
    </row>
    <row r="39" spans="1:5" ht="13.5" customHeight="1">
      <c r="A39" s="81"/>
      <c r="B39" s="81" t="s">
        <v>123</v>
      </c>
      <c r="C39" s="45"/>
      <c r="D39" s="264">
        <v>661312</v>
      </c>
      <c r="E39" s="265">
        <v>871334</v>
      </c>
    </row>
    <row r="40" spans="1:5" ht="13.5" customHeight="1">
      <c r="A40" s="81"/>
      <c r="B40" s="81" t="s">
        <v>124</v>
      </c>
      <c r="C40" s="45"/>
      <c r="D40" s="264">
        <v>552073</v>
      </c>
      <c r="E40" s="265">
        <v>1377307</v>
      </c>
    </row>
    <row r="41" spans="1:5" ht="13.5" customHeight="1">
      <c r="A41" s="81"/>
      <c r="B41" s="82" t="s">
        <v>125</v>
      </c>
      <c r="C41" s="46" t="s">
        <v>126</v>
      </c>
      <c r="D41" s="272">
        <f>-4541284+3</f>
        <v>-4541281</v>
      </c>
      <c r="E41" s="273">
        <v>-6122000</v>
      </c>
    </row>
    <row r="42" spans="1:5" ht="13.5" customHeight="1">
      <c r="A42" s="81"/>
      <c r="B42" s="82" t="s">
        <v>127</v>
      </c>
      <c r="C42" s="46"/>
      <c r="D42" s="272">
        <v>-1453340</v>
      </c>
      <c r="E42" s="273">
        <v>-629641</v>
      </c>
    </row>
    <row r="43" spans="1:5" ht="13.5" customHeight="1">
      <c r="A43" s="81"/>
      <c r="B43" s="82" t="s">
        <v>129</v>
      </c>
      <c r="C43" s="21"/>
      <c r="D43" s="272">
        <v>-15963</v>
      </c>
      <c r="E43" s="273">
        <v>-51195</v>
      </c>
    </row>
    <row r="44" spans="1:5" ht="13.5" customHeight="1">
      <c r="A44" s="81"/>
      <c r="B44" s="82" t="s">
        <v>130</v>
      </c>
      <c r="C44" s="21"/>
      <c r="D44" s="272">
        <f>+D45</f>
        <v>-434456</v>
      </c>
      <c r="E44" s="273">
        <f>+E45</f>
        <v>-775623</v>
      </c>
    </row>
    <row r="45" spans="1:5" ht="13.5" customHeight="1">
      <c r="A45" s="81"/>
      <c r="B45" s="81" t="s">
        <v>117</v>
      </c>
      <c r="C45" s="45"/>
      <c r="D45" s="266">
        <v>-434456</v>
      </c>
      <c r="E45" s="267">
        <v>-775623</v>
      </c>
    </row>
    <row r="46" spans="1:5" ht="13.5" customHeight="1">
      <c r="A46" s="81"/>
      <c r="B46" s="82" t="s">
        <v>131</v>
      </c>
      <c r="C46" s="21"/>
      <c r="D46" s="274">
        <f>+SUM(D41:D44,D38)</f>
        <v>-5231655</v>
      </c>
      <c r="E46" s="275">
        <f>+SUM(E41:E44,E38)</f>
        <v>-5329818</v>
      </c>
    </row>
    <row r="47" spans="1:5" ht="13.5" customHeight="1">
      <c r="A47" s="81"/>
      <c r="B47" s="82" t="s">
        <v>132</v>
      </c>
      <c r="C47" s="46" t="s">
        <v>34</v>
      </c>
      <c r="D47" s="264">
        <v>3469899</v>
      </c>
      <c r="E47" s="265">
        <v>913436</v>
      </c>
    </row>
    <row r="48" spans="1:5" ht="13.5" customHeight="1">
      <c r="A48" s="81"/>
      <c r="B48" s="82" t="s">
        <v>133</v>
      </c>
      <c r="C48" s="21"/>
      <c r="D48" s="274">
        <f>SUM(D46:D47,D36)</f>
        <v>16759694</v>
      </c>
      <c r="E48" s="275">
        <f>SUM(E46:E47,E36)</f>
        <v>7939035</v>
      </c>
    </row>
    <row r="49" spans="1:5" ht="13.5" customHeight="1">
      <c r="A49" s="81"/>
      <c r="B49" s="81" t="s">
        <v>134</v>
      </c>
      <c r="C49" s="46" t="s">
        <v>135</v>
      </c>
      <c r="D49" s="276">
        <v>-15187987</v>
      </c>
      <c r="E49" s="277">
        <v>-7025691</v>
      </c>
    </row>
    <row r="50" spans="1:5" ht="13.5" customHeight="1">
      <c r="A50" s="81"/>
      <c r="B50" s="82" t="s">
        <v>136</v>
      </c>
      <c r="C50" s="21"/>
      <c r="D50" s="274">
        <f>+SUM(D48:D49)</f>
        <v>1571707</v>
      </c>
      <c r="E50" s="275">
        <f>+SUM(E48:E49)</f>
        <v>913344</v>
      </c>
    </row>
    <row r="51" spans="1:5" ht="13.5" customHeight="1">
      <c r="A51" s="82"/>
      <c r="B51" s="225" t="s">
        <v>137</v>
      </c>
      <c r="C51" s="33"/>
      <c r="D51" s="274">
        <f>+D50</f>
        <v>1571707</v>
      </c>
      <c r="E51" s="275">
        <f>+E50</f>
        <v>913344</v>
      </c>
    </row>
    <row r="52" spans="1:5" ht="13.5" customHeight="1">
      <c r="A52" s="82"/>
      <c r="B52" s="226" t="s">
        <v>138</v>
      </c>
      <c r="C52" s="24" t="s">
        <v>139</v>
      </c>
      <c r="D52" s="278">
        <v>1005002</v>
      </c>
      <c r="E52" s="279">
        <f>+E51+E53</f>
        <v>126930</v>
      </c>
    </row>
    <row r="53" spans="1:5" s="76" customFormat="1" ht="13.5" customHeight="1" thickBot="1">
      <c r="A53" s="84"/>
      <c r="B53" s="227" t="s">
        <v>140</v>
      </c>
      <c r="C53" s="85" t="s">
        <v>28</v>
      </c>
      <c r="D53" s="280">
        <v>-566705</v>
      </c>
      <c r="E53" s="281">
        <v>-786414</v>
      </c>
    </row>
    <row r="54" spans="1:5">
      <c r="A54" s="86"/>
      <c r="B54" s="87"/>
      <c r="C54" s="87"/>
      <c r="D54" s="88"/>
      <c r="E54" s="88"/>
    </row>
    <row r="55" spans="1:5" s="70" customFormat="1" ht="28.2" customHeight="1">
      <c r="A55" s="314" t="s">
        <v>232</v>
      </c>
      <c r="B55" s="314"/>
      <c r="C55" s="314"/>
      <c r="D55" s="314"/>
      <c r="E55" s="314"/>
    </row>
    <row r="56" spans="1:5" ht="14.4">
      <c r="A56" s="2"/>
      <c r="B56" s="89"/>
      <c r="C56" s="89"/>
      <c r="D56" s="90"/>
      <c r="E56" s="90"/>
    </row>
    <row r="57" spans="1:5">
      <c r="A57" s="2"/>
      <c r="B57" s="2"/>
      <c r="C57" s="2"/>
      <c r="D57" s="65"/>
      <c r="E57" s="65"/>
    </row>
    <row r="58" spans="1:5">
      <c r="A58" s="2"/>
      <c r="B58" s="2"/>
      <c r="C58" s="2"/>
      <c r="D58" s="65"/>
      <c r="E58" s="65"/>
    </row>
    <row r="59" spans="1:5">
      <c r="A59" s="2"/>
      <c r="B59" s="2"/>
      <c r="C59" s="2"/>
      <c r="D59" s="65"/>
      <c r="E59" s="65"/>
    </row>
    <row r="60" spans="1:5">
      <c r="A60" s="2"/>
      <c r="B60" s="2"/>
      <c r="C60" s="2"/>
      <c r="D60" s="65"/>
      <c r="E60" s="65"/>
    </row>
    <row r="61" spans="1:5">
      <c r="A61" s="2"/>
      <c r="B61" s="2"/>
      <c r="C61" s="2"/>
      <c r="D61" s="65"/>
      <c r="E61" s="65"/>
    </row>
    <row r="62" spans="1:5">
      <c r="A62" s="2"/>
      <c r="B62" s="2"/>
      <c r="C62" s="2"/>
      <c r="D62" s="65"/>
      <c r="E62" s="65"/>
    </row>
    <row r="63" spans="1:5">
      <c r="A63" s="2"/>
      <c r="B63" s="2"/>
      <c r="C63" s="2"/>
      <c r="D63" s="65"/>
      <c r="E63" s="65"/>
    </row>
    <row r="64" spans="1:5">
      <c r="A64" s="2"/>
      <c r="B64" s="2"/>
      <c r="C64" s="2"/>
      <c r="D64" s="65"/>
      <c r="E64" s="65"/>
    </row>
    <row r="65" spans="1:5">
      <c r="A65" s="2"/>
      <c r="B65" s="2"/>
      <c r="C65" s="2"/>
      <c r="D65" s="65"/>
      <c r="E65" s="65"/>
    </row>
    <row r="66" spans="1:5">
      <c r="A66" s="2"/>
      <c r="B66" s="2"/>
      <c r="C66" s="2"/>
      <c r="D66" s="65"/>
      <c r="E66" s="65"/>
    </row>
    <row r="67" spans="1:5">
      <c r="A67" s="2"/>
      <c r="B67" s="2"/>
      <c r="C67" s="2"/>
      <c r="D67" s="65"/>
      <c r="E67" s="65"/>
    </row>
    <row r="68" spans="1:5">
      <c r="A68" s="2"/>
      <c r="B68" s="2"/>
      <c r="C68" s="2"/>
      <c r="D68" s="65"/>
      <c r="E68" s="65"/>
    </row>
    <row r="69" spans="1:5">
      <c r="A69" s="2"/>
      <c r="B69" s="2"/>
      <c r="C69" s="2"/>
      <c r="D69" s="65"/>
      <c r="E69" s="65"/>
    </row>
    <row r="70" spans="1:5">
      <c r="A70" s="2"/>
      <c r="B70" s="2"/>
      <c r="C70" s="2"/>
      <c r="D70" s="65"/>
      <c r="E70" s="65"/>
    </row>
    <row r="71" spans="1:5">
      <c r="A71" s="2"/>
    </row>
  </sheetData>
  <mergeCells count="4">
    <mergeCell ref="A1:E1"/>
    <mergeCell ref="A3:E3"/>
    <mergeCell ref="A4:E4"/>
    <mergeCell ref="A55:E55"/>
  </mergeCells>
  <printOptions horizontalCentered="1"/>
  <pageMargins left="0" right="0" top="0.39370078740157483" bottom="0" header="0" footer="0.39370078740157483"/>
  <pageSetup paperSize="9" scale="98" firstPageNumber="2" orientation="portrait" useFirstPageNumber="1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10" zoomScale="70" zoomScaleNormal="70" workbookViewId="0">
      <selection activeCell="L31" sqref="L31"/>
    </sheetView>
  </sheetViews>
  <sheetFormatPr baseColWidth="10" defaultColWidth="11.44140625" defaultRowHeight="13.8"/>
  <cols>
    <col min="1" max="1" width="0.88671875" style="113" customWidth="1"/>
    <col min="2" max="2" width="25" style="113" customWidth="1"/>
    <col min="3" max="3" width="0.88671875" style="113" customWidth="1"/>
    <col min="4" max="4" width="16.5546875" style="113" customWidth="1"/>
    <col min="5" max="5" width="14.88671875" style="183" bestFit="1" customWidth="1"/>
    <col min="6" max="6" width="13.6640625" style="184" bestFit="1" customWidth="1"/>
    <col min="7" max="7" width="16.109375" style="184" bestFit="1" customWidth="1"/>
    <col min="8" max="8" width="15.109375" style="113" bestFit="1" customWidth="1"/>
    <col min="9" max="10" width="12.88671875" style="113" customWidth="1"/>
    <col min="11" max="11" width="14.109375" style="113" bestFit="1" customWidth="1"/>
    <col min="12" max="12" width="16.88671875" style="113" bestFit="1" customWidth="1"/>
    <col min="13" max="14" width="12.88671875" style="113" customWidth="1"/>
    <col min="15" max="15" width="14" style="113" bestFit="1" customWidth="1"/>
    <col min="16" max="16384" width="11.44140625" style="113"/>
  </cols>
  <sheetData>
    <row r="1" spans="1:15" s="108" customFormat="1" ht="18">
      <c r="A1" s="316" t="s">
        <v>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15" s="112" customFormat="1" ht="15.6">
      <c r="A2" s="109"/>
      <c r="B2" s="109"/>
      <c r="C2" s="109"/>
      <c r="D2" s="109"/>
      <c r="E2" s="110"/>
      <c r="F2" s="111"/>
      <c r="G2" s="111"/>
      <c r="H2" s="109"/>
      <c r="I2" s="109"/>
      <c r="J2" s="109"/>
      <c r="K2" s="109"/>
      <c r="L2" s="109"/>
      <c r="M2" s="109"/>
      <c r="N2" s="109"/>
    </row>
    <row r="3" spans="1:15" s="112" customFormat="1" ht="15.6">
      <c r="A3" s="317" t="s">
        <v>236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</row>
    <row r="4" spans="1:15" s="112" customFormat="1" ht="15.6">
      <c r="A4" s="318" t="s">
        <v>1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</row>
    <row r="6" spans="1:15" ht="14.4">
      <c r="A6" s="317" t="s">
        <v>178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</row>
    <row r="7" spans="1:15" ht="14.4" thickBot="1">
      <c r="A7" s="114"/>
      <c r="B7" s="114"/>
      <c r="C7" s="114"/>
      <c r="D7" s="114"/>
      <c r="E7" s="114"/>
      <c r="F7" s="115"/>
      <c r="G7" s="114"/>
    </row>
    <row r="8" spans="1:15">
      <c r="B8" s="125"/>
      <c r="C8" s="303"/>
      <c r="D8" s="116"/>
      <c r="E8" s="117"/>
      <c r="F8" s="118"/>
      <c r="G8" s="118"/>
      <c r="H8" s="118"/>
      <c r="I8" s="118"/>
      <c r="J8" s="119" t="s">
        <v>2</v>
      </c>
      <c r="K8" s="151" t="s">
        <v>86</v>
      </c>
      <c r="L8" s="152" t="s">
        <v>86</v>
      </c>
    </row>
    <row r="9" spans="1:15">
      <c r="B9" s="125"/>
      <c r="C9" s="303"/>
      <c r="D9" s="120"/>
      <c r="E9" s="121"/>
      <c r="F9" s="122"/>
      <c r="G9" s="122"/>
      <c r="H9" s="122"/>
      <c r="I9" s="122"/>
      <c r="J9" s="123" t="s">
        <v>5</v>
      </c>
      <c r="K9" s="161">
        <v>2017</v>
      </c>
      <c r="L9" s="162">
        <v>2016</v>
      </c>
    </row>
    <row r="10" spans="1:15">
      <c r="B10" s="125"/>
      <c r="C10" s="125"/>
      <c r="D10" s="237"/>
      <c r="E10" s="124"/>
      <c r="F10" s="125"/>
      <c r="G10" s="125"/>
      <c r="H10" s="125"/>
      <c r="I10" s="125"/>
      <c r="J10" s="126"/>
      <c r="K10" s="187"/>
      <c r="L10" s="246"/>
    </row>
    <row r="11" spans="1:15">
      <c r="B11" s="125"/>
      <c r="C11" s="303"/>
      <c r="D11" s="169" t="s">
        <v>179</v>
      </c>
      <c r="E11" s="124"/>
      <c r="F11" s="125"/>
      <c r="G11" s="125"/>
      <c r="H11" s="125"/>
      <c r="I11" s="125"/>
      <c r="J11" s="129"/>
      <c r="K11" s="241">
        <f>+'2) P&amp;L cosolidado'!D51</f>
        <v>1571707</v>
      </c>
      <c r="L11" s="130">
        <v>913344</v>
      </c>
    </row>
    <row r="12" spans="1:15">
      <c r="B12" s="125"/>
      <c r="C12" s="125"/>
      <c r="D12" s="163"/>
      <c r="E12" s="124"/>
      <c r="F12" s="125"/>
      <c r="G12" s="125"/>
      <c r="H12" s="125"/>
      <c r="I12" s="125"/>
      <c r="J12" s="126"/>
      <c r="K12" s="242"/>
      <c r="L12" s="127"/>
    </row>
    <row r="13" spans="1:15">
      <c r="B13" s="125"/>
      <c r="C13" s="125"/>
      <c r="D13" s="169" t="s">
        <v>180</v>
      </c>
      <c r="E13" s="124"/>
      <c r="F13" s="125"/>
      <c r="G13" s="125"/>
      <c r="H13" s="125"/>
      <c r="I13" s="125"/>
      <c r="J13" s="129"/>
      <c r="K13" s="189"/>
      <c r="L13" s="188"/>
    </row>
    <row r="14" spans="1:15">
      <c r="B14" s="125"/>
      <c r="C14" s="125"/>
      <c r="D14" s="169"/>
      <c r="E14" s="124"/>
      <c r="F14" s="125"/>
      <c r="G14" s="125"/>
      <c r="H14" s="125"/>
      <c r="I14" s="125"/>
      <c r="J14" s="129"/>
      <c r="K14" s="189"/>
      <c r="L14" s="188"/>
    </row>
    <row r="15" spans="1:15">
      <c r="B15" s="125"/>
      <c r="C15" s="125"/>
      <c r="D15" s="163" t="s">
        <v>225</v>
      </c>
      <c r="E15" s="124"/>
      <c r="F15" s="125"/>
      <c r="G15" s="125"/>
      <c r="H15" s="125"/>
      <c r="I15" s="125"/>
      <c r="J15" s="126" t="s">
        <v>128</v>
      </c>
      <c r="K15" s="243">
        <v>3640624</v>
      </c>
      <c r="L15" s="174">
        <v>90624</v>
      </c>
    </row>
    <row r="16" spans="1:15">
      <c r="B16" s="125"/>
      <c r="C16" s="303"/>
      <c r="D16" s="163" t="s">
        <v>242</v>
      </c>
      <c r="E16" s="124"/>
      <c r="F16" s="125"/>
      <c r="G16" s="125"/>
      <c r="H16" s="125"/>
      <c r="I16" s="125"/>
      <c r="J16" s="126" t="s">
        <v>25</v>
      </c>
      <c r="K16" s="243">
        <v>683901</v>
      </c>
      <c r="L16" s="174">
        <v>179872</v>
      </c>
    </row>
    <row r="17" spans="1:15">
      <c r="B17" s="125"/>
      <c r="C17" s="303"/>
      <c r="D17" s="163" t="s">
        <v>243</v>
      </c>
      <c r="E17" s="124"/>
      <c r="F17" s="125"/>
      <c r="G17" s="125"/>
      <c r="H17" s="125"/>
      <c r="I17" s="125"/>
      <c r="J17" s="126"/>
      <c r="K17" s="243">
        <v>-102076</v>
      </c>
      <c r="L17" s="174">
        <v>0</v>
      </c>
    </row>
    <row r="18" spans="1:15">
      <c r="B18" s="125"/>
      <c r="C18" s="303"/>
      <c r="D18" s="163" t="s">
        <v>182</v>
      </c>
      <c r="E18" s="124"/>
      <c r="F18" s="125"/>
      <c r="G18" s="125"/>
      <c r="H18" s="125"/>
      <c r="I18" s="125"/>
      <c r="J18" s="126"/>
      <c r="K18" s="243">
        <f>-912135-146546</f>
        <v>-1058681</v>
      </c>
      <c r="L18" s="174">
        <v>-29778</v>
      </c>
    </row>
    <row r="19" spans="1:15" ht="14.4">
      <c r="B19" s="125"/>
      <c r="C19" s="125"/>
      <c r="D19" s="169" t="s">
        <v>183</v>
      </c>
      <c r="E19" s="124"/>
      <c r="F19" s="125"/>
      <c r="G19" s="125"/>
      <c r="H19" s="132"/>
      <c r="I19" s="132"/>
      <c r="J19" s="129"/>
      <c r="K19" s="244">
        <f>SUM(K15:K18)</f>
        <v>3163768</v>
      </c>
      <c r="L19" s="186">
        <f>SUM(L15:L18)</f>
        <v>240718</v>
      </c>
      <c r="O19" s="133"/>
    </row>
    <row r="20" spans="1:15" ht="14.4">
      <c r="B20" s="125"/>
      <c r="C20" s="125"/>
      <c r="D20" s="163"/>
      <c r="E20" s="124"/>
      <c r="F20" s="125"/>
      <c r="G20" s="125"/>
      <c r="H20" s="132"/>
      <c r="I20" s="132"/>
      <c r="J20" s="129"/>
      <c r="K20" s="243"/>
      <c r="L20" s="174"/>
      <c r="O20" s="133"/>
    </row>
    <row r="21" spans="1:15" ht="14.4">
      <c r="B21" s="125"/>
      <c r="C21" s="125"/>
      <c r="D21" s="169" t="s">
        <v>184</v>
      </c>
      <c r="E21" s="124"/>
      <c r="F21" s="125"/>
      <c r="G21" s="125"/>
      <c r="H21" s="132"/>
      <c r="I21" s="132"/>
      <c r="J21" s="129"/>
      <c r="K21" s="243"/>
      <c r="L21" s="174"/>
      <c r="O21" s="133"/>
    </row>
    <row r="22" spans="1:15" ht="14.4">
      <c r="B22" s="125"/>
      <c r="C22" s="125"/>
      <c r="D22" s="169"/>
      <c r="E22" s="124"/>
      <c r="F22" s="125"/>
      <c r="G22" s="125"/>
      <c r="H22" s="132"/>
      <c r="I22" s="132"/>
      <c r="J22" s="129"/>
      <c r="K22" s="243"/>
      <c r="L22" s="174"/>
      <c r="O22" s="295"/>
    </row>
    <row r="23" spans="1:15" ht="14.4">
      <c r="B23" s="125"/>
      <c r="C23" s="303"/>
      <c r="D23" s="169" t="s">
        <v>181</v>
      </c>
      <c r="E23" s="124"/>
      <c r="F23" s="125"/>
      <c r="G23" s="125"/>
      <c r="H23" s="132"/>
      <c r="I23" s="132"/>
      <c r="J23" s="126" t="s">
        <v>25</v>
      </c>
      <c r="K23" s="243">
        <v>-1572224</v>
      </c>
      <c r="L23" s="174">
        <v>-1515381</v>
      </c>
      <c r="O23" s="133"/>
    </row>
    <row r="24" spans="1:15" ht="14.4">
      <c r="B24" s="125"/>
      <c r="C24" s="303"/>
      <c r="D24" s="169" t="s">
        <v>185</v>
      </c>
      <c r="E24" s="124"/>
      <c r="F24" s="125"/>
      <c r="G24" s="125"/>
      <c r="H24" s="132"/>
      <c r="I24" s="132"/>
      <c r="J24" s="126" t="s">
        <v>25</v>
      </c>
      <c r="K24" s="243">
        <v>403101</v>
      </c>
      <c r="L24" s="174">
        <v>379408</v>
      </c>
      <c r="O24" s="133"/>
    </row>
    <row r="25" spans="1:15" ht="14.4">
      <c r="B25" s="125"/>
      <c r="C25" s="125"/>
      <c r="D25" s="238" t="s">
        <v>186</v>
      </c>
      <c r="E25" s="121"/>
      <c r="F25" s="122"/>
      <c r="G25" s="122"/>
      <c r="H25" s="134"/>
      <c r="I25" s="134"/>
      <c r="J25" s="135"/>
      <c r="K25" s="244">
        <f>+K23+K24</f>
        <v>-1169123</v>
      </c>
      <c r="L25" s="186">
        <f>+L23+L24</f>
        <v>-1135973</v>
      </c>
      <c r="O25" s="133"/>
    </row>
    <row r="26" spans="1:15" ht="14.4">
      <c r="B26" s="125"/>
      <c r="C26" s="125"/>
      <c r="D26" s="165" t="s">
        <v>187</v>
      </c>
      <c r="E26" s="136"/>
      <c r="F26" s="137"/>
      <c r="G26" s="137"/>
      <c r="H26" s="138"/>
      <c r="I26" s="138"/>
      <c r="J26" s="139"/>
      <c r="K26" s="244">
        <f>+K11+K19+K25</f>
        <v>3566352</v>
      </c>
      <c r="L26" s="186">
        <f>+L11+L19+L25</f>
        <v>18089</v>
      </c>
      <c r="O26" s="133"/>
    </row>
    <row r="27" spans="1:15" ht="14.4">
      <c r="B27" s="125"/>
      <c r="C27" s="125"/>
      <c r="D27" s="163" t="s">
        <v>188</v>
      </c>
      <c r="E27" s="124"/>
      <c r="F27" s="125"/>
      <c r="G27" s="125"/>
      <c r="H27" s="132"/>
      <c r="I27" s="132"/>
      <c r="J27" s="140"/>
      <c r="K27" s="243">
        <f>+K26-K28</f>
        <v>4133057</v>
      </c>
      <c r="L27" s="174">
        <v>789154</v>
      </c>
      <c r="O27" s="133"/>
    </row>
    <row r="28" spans="1:15" ht="15" thickBot="1">
      <c r="B28" s="125"/>
      <c r="C28" s="125"/>
      <c r="D28" s="239" t="s">
        <v>189</v>
      </c>
      <c r="E28" s="142"/>
      <c r="F28" s="143"/>
      <c r="G28" s="143"/>
      <c r="H28" s="144"/>
      <c r="I28" s="144"/>
      <c r="J28" s="145"/>
      <c r="K28" s="245">
        <f>-M48</f>
        <v>-566705</v>
      </c>
      <c r="L28" s="240">
        <v>-771065</v>
      </c>
      <c r="O28" s="146"/>
    </row>
    <row r="29" spans="1:15" ht="15" customHeight="1">
      <c r="A29" s="133"/>
      <c r="B29" s="133"/>
      <c r="C29" s="319" t="s">
        <v>235</v>
      </c>
      <c r="D29" s="320"/>
      <c r="E29" s="320"/>
      <c r="F29" s="320"/>
      <c r="G29" s="320"/>
      <c r="H29" s="320"/>
      <c r="I29" s="320"/>
      <c r="J29" s="320"/>
      <c r="K29" s="320"/>
      <c r="L29" s="320"/>
      <c r="M29" s="133"/>
      <c r="N29" s="133"/>
      <c r="O29" s="133"/>
    </row>
    <row r="30" spans="1:15" ht="14.4">
      <c r="A30" s="133"/>
      <c r="B30" s="133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133"/>
      <c r="N30" s="133"/>
      <c r="O30" s="133"/>
    </row>
    <row r="31" spans="1:15" ht="14.4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</row>
    <row r="32" spans="1:15" s="147" customFormat="1" ht="15" customHeight="1">
      <c r="A32" s="317" t="s">
        <v>190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</row>
    <row r="33" spans="1:16" ht="15" thickBot="1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16">
      <c r="A34" s="148"/>
      <c r="B34" s="149"/>
      <c r="C34" s="149"/>
      <c r="D34" s="149"/>
      <c r="E34" s="150"/>
      <c r="F34" s="150"/>
      <c r="G34" s="150"/>
      <c r="H34" s="150"/>
      <c r="I34" s="150"/>
      <c r="J34" s="150" t="s">
        <v>191</v>
      </c>
      <c r="K34" s="150"/>
      <c r="L34" s="150"/>
      <c r="M34" s="150"/>
      <c r="N34" s="151"/>
      <c r="O34" s="152"/>
    </row>
    <row r="35" spans="1:16">
      <c r="A35" s="153"/>
      <c r="B35" s="154"/>
      <c r="C35" s="154"/>
      <c r="D35" s="154"/>
      <c r="E35" s="155"/>
      <c r="F35" s="155"/>
      <c r="G35" s="155"/>
      <c r="H35" s="155"/>
      <c r="I35" s="155" t="s">
        <v>192</v>
      </c>
      <c r="J35" s="155" t="s">
        <v>193</v>
      </c>
      <c r="K35" s="155"/>
      <c r="L35" s="155" t="s">
        <v>194</v>
      </c>
      <c r="M35" s="155"/>
      <c r="N35" s="156"/>
      <c r="O35" s="157"/>
    </row>
    <row r="36" spans="1:16">
      <c r="A36" s="153"/>
      <c r="B36" s="154"/>
      <c r="C36" s="154"/>
      <c r="D36" s="154"/>
      <c r="E36" s="155"/>
      <c r="F36" s="155"/>
      <c r="G36" s="155" t="s">
        <v>192</v>
      </c>
      <c r="H36" s="155" t="s">
        <v>192</v>
      </c>
      <c r="I36" s="155" t="s">
        <v>195</v>
      </c>
      <c r="J36" s="155" t="s">
        <v>196</v>
      </c>
      <c r="K36" s="155" t="s">
        <v>197</v>
      </c>
      <c r="L36" s="155" t="s">
        <v>198</v>
      </c>
      <c r="M36" s="155"/>
      <c r="N36" s="156" t="s">
        <v>199</v>
      </c>
      <c r="O36" s="157" t="s">
        <v>197</v>
      </c>
    </row>
    <row r="37" spans="1:16">
      <c r="A37" s="153"/>
      <c r="B37" s="154"/>
      <c r="C37" s="154"/>
      <c r="D37" s="154"/>
      <c r="E37" s="155" t="s">
        <v>15</v>
      </c>
      <c r="F37" s="155" t="s">
        <v>200</v>
      </c>
      <c r="G37" s="155" t="s">
        <v>201</v>
      </c>
      <c r="H37" s="155" t="s">
        <v>195</v>
      </c>
      <c r="I37" s="155" t="s">
        <v>202</v>
      </c>
      <c r="J37" s="155" t="s">
        <v>201</v>
      </c>
      <c r="K37" s="155" t="s">
        <v>203</v>
      </c>
      <c r="L37" s="155" t="s">
        <v>204</v>
      </c>
      <c r="M37" s="155" t="s">
        <v>205</v>
      </c>
      <c r="N37" s="156" t="s">
        <v>206</v>
      </c>
      <c r="O37" s="157" t="s">
        <v>207</v>
      </c>
    </row>
    <row r="38" spans="1:16">
      <c r="A38" s="158"/>
      <c r="B38" s="159"/>
      <c r="C38" s="159"/>
      <c r="D38" s="159"/>
      <c r="E38" s="160" t="s">
        <v>208</v>
      </c>
      <c r="F38" s="160" t="s">
        <v>209</v>
      </c>
      <c r="G38" s="160" t="s">
        <v>210</v>
      </c>
      <c r="H38" s="160" t="s">
        <v>211</v>
      </c>
      <c r="I38" s="160" t="s">
        <v>212</v>
      </c>
      <c r="J38" s="160" t="s">
        <v>210</v>
      </c>
      <c r="K38" s="160" t="s">
        <v>213</v>
      </c>
      <c r="L38" s="160" t="s">
        <v>214</v>
      </c>
      <c r="M38" s="160" t="s">
        <v>215</v>
      </c>
      <c r="N38" s="161" t="s">
        <v>216</v>
      </c>
      <c r="O38" s="162" t="s">
        <v>217</v>
      </c>
      <c r="P38" s="247"/>
    </row>
    <row r="39" spans="1:16">
      <c r="A39" s="163"/>
      <c r="B39" s="131"/>
      <c r="C39" s="131"/>
      <c r="D39" s="131"/>
      <c r="E39" s="140"/>
      <c r="F39" s="164"/>
      <c r="G39" s="164"/>
      <c r="H39" s="164"/>
      <c r="I39" s="164"/>
      <c r="J39" s="164"/>
      <c r="K39" s="164"/>
      <c r="L39" s="164"/>
      <c r="M39" s="164"/>
      <c r="N39" s="164"/>
      <c r="O39" s="141"/>
    </row>
    <row r="40" spans="1:16" ht="12.6" customHeight="1">
      <c r="A40" s="169"/>
      <c r="B40" s="128" t="s">
        <v>238</v>
      </c>
      <c r="C40" s="128"/>
      <c r="D40" s="128"/>
      <c r="E40" s="166">
        <v>382933750</v>
      </c>
      <c r="F40" s="166">
        <v>115206800</v>
      </c>
      <c r="G40" s="166">
        <v>27656020</v>
      </c>
      <c r="H40" s="166">
        <v>16235447</v>
      </c>
      <c r="I40" s="166">
        <v>14334932</v>
      </c>
      <c r="J40" s="166">
        <v>5368023</v>
      </c>
      <c r="K40" s="166">
        <f>+SUM(E40:J40)</f>
        <v>561734972</v>
      </c>
      <c r="L40" s="166">
        <v>18320007</v>
      </c>
      <c r="M40" s="166">
        <v>4960187.4399999995</v>
      </c>
      <c r="N40" s="170">
        <v>0</v>
      </c>
      <c r="O40" s="167">
        <f t="shared" ref="O40:O46" si="0">+SUM(K40:N40)</f>
        <v>585015166.44000006</v>
      </c>
    </row>
    <row r="41" spans="1:16" ht="12.6" customHeight="1">
      <c r="A41" s="169"/>
      <c r="B41" s="131" t="s">
        <v>218</v>
      </c>
      <c r="C41" s="131"/>
      <c r="D41" s="131"/>
      <c r="E41" s="171">
        <v>0</v>
      </c>
      <c r="F41" s="172">
        <v>0</v>
      </c>
      <c r="G41" s="171">
        <v>0</v>
      </c>
      <c r="H41" s="172">
        <v>0</v>
      </c>
      <c r="I41" s="171">
        <v>0</v>
      </c>
      <c r="J41" s="172">
        <v>126930</v>
      </c>
      <c r="K41" s="171">
        <f t="shared" ref="K41:K46" si="1">+SUM(E41:J41)</f>
        <v>126930</v>
      </c>
      <c r="L41" s="172">
        <v>-985879</v>
      </c>
      <c r="M41" s="194">
        <v>771065</v>
      </c>
      <c r="N41" s="201">
        <v>90624</v>
      </c>
      <c r="O41" s="193">
        <f>+SUM(K41:N41)</f>
        <v>2740</v>
      </c>
    </row>
    <row r="42" spans="1:16" ht="12.6" customHeight="1">
      <c r="A42" s="169"/>
      <c r="B42" s="131" t="s">
        <v>219</v>
      </c>
      <c r="C42" s="131"/>
      <c r="D42" s="131"/>
      <c r="E42" s="171"/>
      <c r="F42" s="172"/>
      <c r="G42" s="171"/>
      <c r="H42" s="172"/>
      <c r="I42" s="171"/>
      <c r="J42" s="172"/>
      <c r="K42" s="171">
        <f t="shared" si="1"/>
        <v>0</v>
      </c>
      <c r="L42" s="172"/>
      <c r="M42" s="194"/>
      <c r="N42" s="171"/>
      <c r="O42" s="193">
        <f t="shared" si="0"/>
        <v>0</v>
      </c>
    </row>
    <row r="43" spans="1:16" ht="12.6" customHeight="1">
      <c r="A43" s="169"/>
      <c r="B43" s="131" t="s">
        <v>220</v>
      </c>
      <c r="C43" s="131"/>
      <c r="D43" s="131"/>
      <c r="E43" s="194">
        <v>0</v>
      </c>
      <c r="F43" s="195">
        <v>0</v>
      </c>
      <c r="G43" s="195">
        <v>0</v>
      </c>
      <c r="H43" s="195">
        <v>0</v>
      </c>
      <c r="I43" s="195">
        <v>0</v>
      </c>
      <c r="J43" s="195">
        <v>0</v>
      </c>
      <c r="K43" s="195">
        <f t="shared" si="1"/>
        <v>0</v>
      </c>
      <c r="L43" s="173">
        <v>0</v>
      </c>
      <c r="M43" s="195">
        <v>-47198</v>
      </c>
      <c r="N43" s="173">
        <v>0</v>
      </c>
      <c r="O43" s="193">
        <f t="shared" si="0"/>
        <v>-47198</v>
      </c>
    </row>
    <row r="44" spans="1:16" ht="12.6" customHeight="1">
      <c r="A44" s="169"/>
      <c r="B44" s="131" t="s">
        <v>221</v>
      </c>
      <c r="C44" s="131"/>
      <c r="D44" s="131"/>
      <c r="E44" s="171"/>
      <c r="F44" s="175"/>
      <c r="G44" s="173"/>
      <c r="H44" s="175"/>
      <c r="I44" s="173"/>
      <c r="J44" s="175"/>
      <c r="K44" s="173"/>
      <c r="L44" s="175"/>
      <c r="M44" s="195"/>
      <c r="N44" s="173"/>
      <c r="O44" s="193">
        <f t="shared" si="0"/>
        <v>0</v>
      </c>
    </row>
    <row r="45" spans="1:16" ht="12.6" customHeight="1">
      <c r="A45" s="169"/>
      <c r="B45" s="131" t="s">
        <v>222</v>
      </c>
      <c r="C45" s="131"/>
      <c r="D45" s="131"/>
      <c r="E45" s="171">
        <v>0</v>
      </c>
      <c r="F45" s="175">
        <v>-1066374</v>
      </c>
      <c r="G45" s="173">
        <v>-1877214</v>
      </c>
      <c r="H45" s="175">
        <v>7112929</v>
      </c>
      <c r="I45" s="173">
        <v>1198682</v>
      </c>
      <c r="J45" s="175">
        <f>-J40</f>
        <v>-5368023</v>
      </c>
      <c r="K45" s="173">
        <f>+SUM(E45:J45)</f>
        <v>0</v>
      </c>
      <c r="L45" s="173">
        <v>0</v>
      </c>
      <c r="M45" s="175">
        <v>0</v>
      </c>
      <c r="N45" s="173">
        <v>0</v>
      </c>
      <c r="O45" s="193">
        <f t="shared" si="0"/>
        <v>0</v>
      </c>
    </row>
    <row r="46" spans="1:16" ht="12.6" customHeight="1">
      <c r="A46" s="169"/>
      <c r="B46" s="131" t="s">
        <v>223</v>
      </c>
      <c r="C46" s="131"/>
      <c r="D46" s="131"/>
      <c r="E46" s="173">
        <v>0</v>
      </c>
      <c r="F46" s="173">
        <v>0</v>
      </c>
      <c r="G46" s="173">
        <v>-824726</v>
      </c>
      <c r="H46" s="173">
        <v>591566</v>
      </c>
      <c r="I46" s="173">
        <v>233160</v>
      </c>
      <c r="J46" s="175">
        <f>SUM(E46:I46)</f>
        <v>0</v>
      </c>
      <c r="K46" s="173">
        <f t="shared" si="1"/>
        <v>0</v>
      </c>
      <c r="L46" s="173">
        <v>-201471</v>
      </c>
      <c r="M46" s="195">
        <v>-612945</v>
      </c>
      <c r="N46" s="168">
        <v>0</v>
      </c>
      <c r="O46" s="193">
        <f t="shared" si="0"/>
        <v>-814416</v>
      </c>
    </row>
    <row r="47" spans="1:16" ht="12.6" customHeight="1">
      <c r="A47" s="169"/>
      <c r="B47" s="128" t="s">
        <v>224</v>
      </c>
      <c r="C47" s="131"/>
      <c r="D47" s="131"/>
      <c r="E47" s="166">
        <f t="shared" ref="E47:I47" si="2">SUM(E40:E46)</f>
        <v>382933750</v>
      </c>
      <c r="F47" s="166">
        <f t="shared" si="2"/>
        <v>114140426</v>
      </c>
      <c r="G47" s="166">
        <f t="shared" si="2"/>
        <v>24954080</v>
      </c>
      <c r="H47" s="166">
        <f t="shared" si="2"/>
        <v>23939942</v>
      </c>
      <c r="I47" s="166">
        <f t="shared" si="2"/>
        <v>15766774</v>
      </c>
      <c r="J47" s="166">
        <f>SUM(J40:J46)</f>
        <v>126930</v>
      </c>
      <c r="K47" s="166">
        <f>+SUM(E47:J47)</f>
        <v>561861902</v>
      </c>
      <c r="L47" s="166">
        <f>SUM(L40:L46)</f>
        <v>17132657</v>
      </c>
      <c r="M47" s="166">
        <f>SUM(M40:M46)</f>
        <v>5071109.4399999995</v>
      </c>
      <c r="N47" s="166">
        <f>SUM(N40:N46)</f>
        <v>90624</v>
      </c>
      <c r="O47" s="167">
        <f t="shared" ref="O47:O52" si="3">+SUM(K47:N47)</f>
        <v>584156292.44000006</v>
      </c>
    </row>
    <row r="48" spans="1:16" ht="12.6" customHeight="1">
      <c r="A48" s="169"/>
      <c r="B48" s="131" t="s">
        <v>218</v>
      </c>
      <c r="C48" s="131"/>
      <c r="D48" s="131"/>
      <c r="E48" s="192"/>
      <c r="F48" s="190"/>
      <c r="G48" s="192"/>
      <c r="H48" s="190"/>
      <c r="I48" s="192"/>
      <c r="J48" s="302">
        <v>1005002</v>
      </c>
      <c r="K48" s="173">
        <f>+SUM(E48:J48)</f>
        <v>1005002</v>
      </c>
      <c r="L48" s="301">
        <v>-631768</v>
      </c>
      <c r="M48" s="199">
        <v>566705</v>
      </c>
      <c r="N48" s="198">
        <f>2728489-102076</f>
        <v>2626413</v>
      </c>
      <c r="O48" s="193">
        <f>+SUM(K48:N48)</f>
        <v>3566352</v>
      </c>
      <c r="P48" s="176">
        <f>+O48-K26</f>
        <v>0</v>
      </c>
    </row>
    <row r="49" spans="1:16" ht="12.6" customHeight="1">
      <c r="A49" s="169"/>
      <c r="B49" s="131" t="s">
        <v>219</v>
      </c>
      <c r="C49" s="131"/>
      <c r="D49" s="131"/>
      <c r="E49" s="171"/>
      <c r="F49" s="172"/>
      <c r="G49" s="171"/>
      <c r="H49" s="172"/>
      <c r="I49" s="171"/>
      <c r="J49" s="172"/>
      <c r="K49" s="173"/>
      <c r="L49" s="172"/>
      <c r="M49" s="171"/>
      <c r="N49" s="172"/>
      <c r="O49" s="193"/>
    </row>
    <row r="50" spans="1:16" ht="12.6" customHeight="1">
      <c r="A50" s="169"/>
      <c r="B50" s="131" t="s">
        <v>220</v>
      </c>
      <c r="C50" s="131"/>
      <c r="D50" s="131"/>
      <c r="E50" s="194" t="s">
        <v>239</v>
      </c>
      <c r="F50" s="195">
        <v>0</v>
      </c>
      <c r="G50" s="195">
        <v>0</v>
      </c>
      <c r="H50" s="195">
        <v>0</v>
      </c>
      <c r="I50" s="195">
        <v>0</v>
      </c>
      <c r="J50" s="195">
        <v>0</v>
      </c>
      <c r="K50" s="173">
        <f t="shared" ref="K50:K51" si="4">+SUM(E50:J50)</f>
        <v>0</v>
      </c>
      <c r="L50" s="173">
        <v>0</v>
      </c>
      <c r="M50" s="173">
        <v>-59194</v>
      </c>
      <c r="N50" s="175">
        <v>0</v>
      </c>
      <c r="O50" s="193">
        <f t="shared" si="3"/>
        <v>-59194</v>
      </c>
    </row>
    <row r="51" spans="1:16" ht="12.6" customHeight="1">
      <c r="A51" s="169"/>
      <c r="B51" s="131" t="s">
        <v>221</v>
      </c>
      <c r="C51" s="131"/>
      <c r="D51" s="131"/>
      <c r="E51" s="171"/>
      <c r="F51" s="175">
        <v>0</v>
      </c>
      <c r="G51" s="173">
        <v>0</v>
      </c>
      <c r="H51" s="175">
        <v>0</v>
      </c>
      <c r="I51" s="173">
        <v>0</v>
      </c>
      <c r="J51" s="175">
        <v>0</v>
      </c>
      <c r="K51" s="173">
        <f t="shared" si="4"/>
        <v>0</v>
      </c>
      <c r="L51" s="175">
        <v>0</v>
      </c>
      <c r="M51" s="173">
        <v>0</v>
      </c>
      <c r="N51" s="175">
        <v>0</v>
      </c>
      <c r="O51" s="193">
        <f t="shared" si="3"/>
        <v>0</v>
      </c>
    </row>
    <row r="52" spans="1:16" ht="12.6" customHeight="1">
      <c r="A52" s="169"/>
      <c r="B52" s="131" t="s">
        <v>222</v>
      </c>
      <c r="C52" s="131"/>
      <c r="D52" s="131"/>
      <c r="E52" s="171" t="s">
        <v>239</v>
      </c>
      <c r="F52" s="175">
        <v>-9557920</v>
      </c>
      <c r="G52" s="196">
        <v>-5897884</v>
      </c>
      <c r="H52" s="302">
        <v>14669298</v>
      </c>
      <c r="I52" s="196">
        <v>913436</v>
      </c>
      <c r="J52" s="175">
        <f>-J47</f>
        <v>-126930</v>
      </c>
      <c r="K52" s="173">
        <f>+SUM(E52:J52)</f>
        <v>0</v>
      </c>
      <c r="L52" s="173">
        <v>0</v>
      </c>
      <c r="M52" s="173">
        <v>0</v>
      </c>
      <c r="N52" s="175">
        <v>0</v>
      </c>
      <c r="O52" s="193">
        <f t="shared" si="3"/>
        <v>0</v>
      </c>
    </row>
    <row r="53" spans="1:16">
      <c r="A53" s="169"/>
      <c r="B53" s="131" t="s">
        <v>223</v>
      </c>
      <c r="C53" s="131"/>
      <c r="D53" s="131"/>
      <c r="E53" s="168" t="s">
        <v>239</v>
      </c>
      <c r="F53" s="191"/>
      <c r="G53" s="191"/>
      <c r="H53" s="191">
        <v>-12219</v>
      </c>
      <c r="I53" s="191">
        <v>0</v>
      </c>
      <c r="J53" s="168">
        <v>0</v>
      </c>
      <c r="K53" s="173">
        <f>+SUM(E53:J53)</f>
        <v>-12219</v>
      </c>
      <c r="L53" s="301">
        <v>-182073</v>
      </c>
      <c r="M53" s="197">
        <f>553304-145</f>
        <v>553159</v>
      </c>
      <c r="N53" s="200"/>
      <c r="O53" s="193">
        <f>+SUM(K53:N53)</f>
        <v>358867</v>
      </c>
    </row>
    <row r="54" spans="1:16" ht="12.6" customHeight="1" thickBot="1">
      <c r="A54" s="177"/>
      <c r="B54" s="178" t="s">
        <v>224</v>
      </c>
      <c r="C54" s="178"/>
      <c r="D54" s="178"/>
      <c r="E54" s="179">
        <f t="shared" ref="E54" si="5">SUM(E47:E53)</f>
        <v>382933750</v>
      </c>
      <c r="F54" s="179">
        <f>SUM(F47:F53)</f>
        <v>104582506</v>
      </c>
      <c r="G54" s="179">
        <f>SUM(G47:G53)</f>
        <v>19056196</v>
      </c>
      <c r="H54" s="179">
        <f>SUM(H47:H53)</f>
        <v>38597021</v>
      </c>
      <c r="I54" s="179">
        <f>SUM(I47:I53)</f>
        <v>16680210</v>
      </c>
      <c r="J54" s="179">
        <f>SUM(J47:J53)</f>
        <v>1005002</v>
      </c>
      <c r="K54" s="179">
        <f>+SUM(E54:J54)</f>
        <v>562854685</v>
      </c>
      <c r="L54" s="179">
        <f>SUM(L47:L53)</f>
        <v>16318816</v>
      </c>
      <c r="M54" s="179">
        <f>SUM(M47:M53)</f>
        <v>6131779.4399999995</v>
      </c>
      <c r="N54" s="179">
        <f>SUM(N47:N53)</f>
        <v>2717037</v>
      </c>
      <c r="O54" s="180">
        <f>+SUM(K54:N54)</f>
        <v>588022317.44000006</v>
      </c>
      <c r="P54" s="113">
        <f>+O54-'1) Balance '!I9</f>
        <v>0.44000005722045898</v>
      </c>
    </row>
    <row r="55" spans="1:16">
      <c r="B55" s="202"/>
      <c r="C55" s="115"/>
      <c r="D55" s="115"/>
      <c r="E55" s="181"/>
      <c r="F55" s="182"/>
      <c r="G55" s="182"/>
      <c r="H55" s="182"/>
      <c r="I55" s="182"/>
      <c r="J55" s="182"/>
      <c r="K55" s="182"/>
      <c r="L55" s="182"/>
      <c r="M55" s="182"/>
      <c r="N55" s="182"/>
      <c r="O55" s="182"/>
    </row>
    <row r="56" spans="1:16" ht="29.4" customHeight="1">
      <c r="A56" s="315" t="s">
        <v>237</v>
      </c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</row>
    <row r="57" spans="1:16">
      <c r="L57" s="113">
        <f>+L54-'1) Balance '!I15</f>
        <v>0</v>
      </c>
      <c r="M57" s="113">
        <v>565523</v>
      </c>
      <c r="N57" s="113">
        <f>+N54-'1) Balance '!I18</f>
        <v>0</v>
      </c>
    </row>
    <row r="58" spans="1:16">
      <c r="M58" s="113">
        <v>-12219</v>
      </c>
    </row>
  </sheetData>
  <mergeCells count="7">
    <mergeCell ref="A56:O56"/>
    <mergeCell ref="A1:O1"/>
    <mergeCell ref="A3:O3"/>
    <mergeCell ref="A4:O4"/>
    <mergeCell ref="A6:O6"/>
    <mergeCell ref="C29:L30"/>
    <mergeCell ref="A32:O32"/>
  </mergeCells>
  <printOptions horizontalCentered="1"/>
  <pageMargins left="0" right="0" top="0.98425196850393704" bottom="0" header="0" footer="0.39370078740157483"/>
  <pageSetup paperSize="9" scale="69" firstPageNumber="4" orientation="landscape" useFirstPageNumber="1" r:id="rId1"/>
  <headerFooter alignWithMargins="0">
    <oddFooter>&amp;R&amp;"Arial,Negrita"&amp;9 3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10" zoomScaleNormal="100" workbookViewId="0">
      <selection activeCell="C43" sqref="C43"/>
    </sheetView>
  </sheetViews>
  <sheetFormatPr baseColWidth="10" defaultColWidth="11.44140625" defaultRowHeight="13.2"/>
  <cols>
    <col min="1" max="1" width="0.88671875" style="2" customWidth="1"/>
    <col min="2" max="2" width="63.33203125" style="2" customWidth="1"/>
    <col min="3" max="3" width="12.6640625" style="65" customWidth="1"/>
    <col min="4" max="5" width="16.6640625" style="206" bestFit="1" customWidth="1"/>
    <col min="6" max="6" width="4.88671875" style="2" customWidth="1"/>
    <col min="7" max="7" width="11.33203125" style="2" customWidth="1"/>
    <col min="8" max="16384" width="11.44140625" style="2"/>
  </cols>
  <sheetData>
    <row r="1" spans="1:8" s="95" customFormat="1" ht="43.5" customHeight="1">
      <c r="A1" s="321" t="s">
        <v>0</v>
      </c>
      <c r="B1" s="321"/>
      <c r="C1" s="321"/>
      <c r="D1" s="321"/>
      <c r="E1" s="321"/>
      <c r="F1" s="93"/>
      <c r="G1" s="93"/>
      <c r="H1" s="94"/>
    </row>
    <row r="2" spans="1:8" s="67" customFormat="1" ht="15.6">
      <c r="C2" s="68"/>
      <c r="D2" s="205"/>
      <c r="E2" s="205"/>
    </row>
    <row r="3" spans="1:8" s="67" customFormat="1" ht="15.6">
      <c r="A3" s="307" t="s">
        <v>233</v>
      </c>
      <c r="B3" s="307"/>
      <c r="C3" s="307"/>
      <c r="D3" s="307"/>
      <c r="E3" s="307"/>
    </row>
    <row r="4" spans="1:8" s="96" customFormat="1" ht="15">
      <c r="A4" s="308" t="s">
        <v>1</v>
      </c>
      <c r="B4" s="308"/>
      <c r="C4" s="308"/>
      <c r="D4" s="308"/>
      <c r="E4" s="308"/>
    </row>
    <row r="5" spans="1:8" ht="13.8" thickBot="1"/>
    <row r="6" spans="1:8" s="7" customFormat="1" ht="12.75" customHeight="1">
      <c r="A6" s="72"/>
      <c r="B6" s="72"/>
      <c r="C6" s="97" t="s">
        <v>2</v>
      </c>
      <c r="D6" s="207" t="s">
        <v>86</v>
      </c>
      <c r="E6" s="228" t="s">
        <v>86</v>
      </c>
    </row>
    <row r="7" spans="1:8" s="7" customFormat="1" ht="12.75" customHeight="1">
      <c r="A7" s="77"/>
      <c r="B7" s="229"/>
      <c r="C7" s="98" t="s">
        <v>5</v>
      </c>
      <c r="D7" s="214">
        <v>2016</v>
      </c>
      <c r="E7" s="230">
        <v>2016</v>
      </c>
    </row>
    <row r="8" spans="1:8" ht="12.75" customHeight="1">
      <c r="A8" s="81"/>
      <c r="B8" s="81"/>
      <c r="C8" s="46"/>
      <c r="D8" s="209"/>
      <c r="E8" s="231"/>
    </row>
    <row r="9" spans="1:8" s="7" customFormat="1" ht="12.75" customHeight="1">
      <c r="A9" s="82"/>
      <c r="B9" s="82" t="s">
        <v>141</v>
      </c>
      <c r="C9" s="46"/>
      <c r="D9" s="208">
        <f>SUM(D10,D11,D22,D29)</f>
        <v>59922727</v>
      </c>
      <c r="E9" s="232">
        <f>SUM(E10,E11,E22,E29)</f>
        <v>40845435</v>
      </c>
      <c r="H9" s="99"/>
    </row>
    <row r="10" spans="1:8" ht="12.75" customHeight="1">
      <c r="A10" s="81"/>
      <c r="B10" s="82" t="s">
        <v>142</v>
      </c>
      <c r="C10" s="46"/>
      <c r="D10" s="204">
        <f>+'2) P&amp;L cosolidado'!D48</f>
        <v>16759694</v>
      </c>
      <c r="E10" s="233">
        <v>7939035</v>
      </c>
      <c r="G10" s="100"/>
    </row>
    <row r="11" spans="1:8" ht="12.75" customHeight="1">
      <c r="A11" s="81"/>
      <c r="B11" s="82" t="s">
        <v>143</v>
      </c>
      <c r="C11" s="46"/>
      <c r="D11" s="204">
        <f>SUM(D12:D21)</f>
        <v>38669791</v>
      </c>
      <c r="E11" s="233">
        <f>SUM(E12:E21)</f>
        <v>22629229</v>
      </c>
    </row>
    <row r="12" spans="1:8" ht="12.75" customHeight="1">
      <c r="A12" s="81"/>
      <c r="B12" s="81" t="s">
        <v>112</v>
      </c>
      <c r="C12" s="304" t="s">
        <v>113</v>
      </c>
      <c r="D12" s="203">
        <v>35871559</v>
      </c>
      <c r="E12" s="234">
        <v>33554351</v>
      </c>
      <c r="F12" s="64"/>
      <c r="G12" s="64"/>
    </row>
    <row r="13" spans="1:8" ht="12.75" customHeight="1">
      <c r="A13" s="81"/>
      <c r="B13" s="81" t="s">
        <v>144</v>
      </c>
      <c r="C13" s="304"/>
      <c r="D13" s="203">
        <v>1869296</v>
      </c>
      <c r="E13" s="234">
        <v>-8956952</v>
      </c>
      <c r="G13" s="64"/>
    </row>
    <row r="14" spans="1:8" ht="12.75" customHeight="1">
      <c r="A14" s="81"/>
      <c r="B14" s="81" t="s">
        <v>145</v>
      </c>
      <c r="C14" s="304" t="s">
        <v>25</v>
      </c>
      <c r="D14" s="203">
        <v>-1572224</v>
      </c>
      <c r="E14" s="234">
        <v>1187350</v>
      </c>
      <c r="G14" s="64"/>
    </row>
    <row r="15" spans="1:8" ht="12.75" customHeight="1">
      <c r="A15" s="81"/>
      <c r="B15" s="81" t="s">
        <v>146</v>
      </c>
      <c r="C15" s="304"/>
      <c r="D15" s="203">
        <v>2057416</v>
      </c>
      <c r="E15" s="234">
        <v>-6796279</v>
      </c>
      <c r="G15" s="64"/>
    </row>
    <row r="16" spans="1:8" ht="12.75" customHeight="1">
      <c r="A16" s="81"/>
      <c r="B16" s="81" t="s">
        <v>147</v>
      </c>
      <c r="C16" s="304"/>
      <c r="D16" s="203">
        <v>-1213385</v>
      </c>
      <c r="E16" s="234">
        <v>-2248641</v>
      </c>
      <c r="G16" s="64"/>
    </row>
    <row r="17" spans="1:7" s="7" customFormat="1" ht="12.75" customHeight="1">
      <c r="A17" s="82"/>
      <c r="B17" s="81" t="s">
        <v>125</v>
      </c>
      <c r="C17" s="304" t="s">
        <v>126</v>
      </c>
      <c r="D17" s="203">
        <v>4541281</v>
      </c>
      <c r="E17" s="234">
        <v>6122000</v>
      </c>
      <c r="G17" s="99"/>
    </row>
    <row r="18" spans="1:7" s="7" customFormat="1" ht="12.75" customHeight="1">
      <c r="A18" s="82"/>
      <c r="B18" s="81" t="s">
        <v>129</v>
      </c>
      <c r="C18" s="185"/>
      <c r="D18" s="203">
        <v>15963</v>
      </c>
      <c r="E18" s="234">
        <v>51195</v>
      </c>
      <c r="G18" s="99"/>
    </row>
    <row r="19" spans="1:7" s="7" customFormat="1" ht="12.75" customHeight="1">
      <c r="A19" s="82"/>
      <c r="B19" s="81" t="s">
        <v>127</v>
      </c>
      <c r="C19" s="185"/>
      <c r="D19" s="203">
        <v>1453340</v>
      </c>
      <c r="E19" s="234">
        <v>629641</v>
      </c>
      <c r="G19" s="99"/>
    </row>
    <row r="20" spans="1:7" ht="12.75" customHeight="1">
      <c r="A20" s="82"/>
      <c r="B20" s="81" t="s">
        <v>148</v>
      </c>
      <c r="C20" s="185" t="s">
        <v>120</v>
      </c>
      <c r="D20" s="203">
        <v>-883556</v>
      </c>
      <c r="E20" s="234">
        <v>0</v>
      </c>
      <c r="G20" s="64"/>
    </row>
    <row r="21" spans="1:7" ht="12.75" customHeight="1">
      <c r="A21" s="82"/>
      <c r="B21" s="81" t="s">
        <v>149</v>
      </c>
      <c r="C21" s="185" t="s">
        <v>34</v>
      </c>
      <c r="D21" s="203">
        <v>-3469899</v>
      </c>
      <c r="E21" s="234">
        <v>-913436</v>
      </c>
      <c r="G21" s="64"/>
    </row>
    <row r="22" spans="1:7" ht="12.75" customHeight="1">
      <c r="A22" s="81"/>
      <c r="B22" s="82" t="s">
        <v>150</v>
      </c>
      <c r="C22" s="46"/>
      <c r="D22" s="204">
        <f>+D24+D23+D26+D25+D27+D28</f>
        <v>11761103</v>
      </c>
      <c r="E22" s="204">
        <f>+E24+E23+E26+E25+E27+E28</f>
        <v>14947054</v>
      </c>
      <c r="G22" s="64"/>
    </row>
    <row r="23" spans="1:7" ht="12.75" customHeight="1">
      <c r="A23" s="81"/>
      <c r="B23" s="81" t="s">
        <v>56</v>
      </c>
      <c r="C23" s="46"/>
      <c r="D23" s="203">
        <v>-1235854</v>
      </c>
      <c r="E23" s="234">
        <v>5445486</v>
      </c>
      <c r="G23" s="64"/>
    </row>
    <row r="24" spans="1:7" ht="12.75" customHeight="1">
      <c r="A24" s="81"/>
      <c r="B24" s="81" t="s">
        <v>151</v>
      </c>
      <c r="C24" s="46"/>
      <c r="D24" s="203">
        <v>-3530755</v>
      </c>
      <c r="E24" s="234">
        <v>-19910207</v>
      </c>
      <c r="G24" s="64"/>
    </row>
    <row r="25" spans="1:7" ht="12.75" customHeight="1">
      <c r="A25" s="82"/>
      <c r="B25" s="81" t="s">
        <v>152</v>
      </c>
      <c r="C25" s="46"/>
      <c r="D25" s="203">
        <v>1354774</v>
      </c>
      <c r="E25" s="234">
        <v>8580660</v>
      </c>
      <c r="G25" s="64"/>
    </row>
    <row r="26" spans="1:7" s="7" customFormat="1" ht="12.75" customHeight="1">
      <c r="A26" s="82"/>
      <c r="B26" s="81" t="s">
        <v>153</v>
      </c>
      <c r="C26" s="46"/>
      <c r="D26" s="203">
        <v>17309349</v>
      </c>
      <c r="E26" s="234">
        <v>18758324</v>
      </c>
    </row>
    <row r="27" spans="1:7" s="7" customFormat="1" ht="12.75" customHeight="1">
      <c r="A27" s="82"/>
      <c r="B27" s="81" t="s">
        <v>154</v>
      </c>
      <c r="C27" s="46"/>
      <c r="D27" s="203">
        <v>-1838196</v>
      </c>
      <c r="E27" s="234">
        <v>2938178</v>
      </c>
      <c r="G27" s="2"/>
    </row>
    <row r="28" spans="1:7" ht="12.75" customHeight="1">
      <c r="A28" s="82"/>
      <c r="B28" s="81" t="s">
        <v>155</v>
      </c>
      <c r="C28" s="46"/>
      <c r="D28" s="203">
        <v>-298215</v>
      </c>
      <c r="E28" s="234">
        <v>-865387</v>
      </c>
    </row>
    <row r="29" spans="1:7" ht="12.75" customHeight="1">
      <c r="A29" s="81"/>
      <c r="B29" s="82" t="s">
        <v>156</v>
      </c>
      <c r="C29" s="46"/>
      <c r="D29" s="204">
        <f>SUM(D30:D32)</f>
        <v>-7267861</v>
      </c>
      <c r="E29" s="233">
        <f>SUM(E30:E32)</f>
        <v>-4669883</v>
      </c>
    </row>
    <row r="30" spans="1:7" ht="12.75" customHeight="1">
      <c r="A30" s="81"/>
      <c r="B30" s="81" t="s">
        <v>157</v>
      </c>
      <c r="C30" s="46"/>
      <c r="D30" s="203">
        <v>-5994621</v>
      </c>
      <c r="E30" s="234">
        <v>-6122000</v>
      </c>
    </row>
    <row r="31" spans="1:7" ht="12.75" customHeight="1">
      <c r="A31" s="81"/>
      <c r="B31" s="81" t="s">
        <v>158</v>
      </c>
      <c r="C31" s="46"/>
      <c r="D31" s="203">
        <v>1213385</v>
      </c>
      <c r="E31" s="234">
        <v>2248641</v>
      </c>
    </row>
    <row r="32" spans="1:7" ht="12.75" customHeight="1">
      <c r="A32" s="81"/>
      <c r="B32" s="81" t="s">
        <v>159</v>
      </c>
      <c r="C32" s="46"/>
      <c r="D32" s="203">
        <v>-2486625</v>
      </c>
      <c r="E32" s="234">
        <v>-796524</v>
      </c>
    </row>
    <row r="33" spans="1:5" ht="12.75" customHeight="1">
      <c r="A33" s="81"/>
      <c r="B33" s="81"/>
      <c r="C33" s="46"/>
      <c r="D33" s="203"/>
      <c r="E33" s="234"/>
    </row>
    <row r="34" spans="1:5" ht="12.75" customHeight="1">
      <c r="A34" s="81"/>
      <c r="B34" s="82" t="s">
        <v>160</v>
      </c>
      <c r="C34" s="46"/>
      <c r="D34" s="208">
        <f>SUM(D35,D41)</f>
        <v>-48069788</v>
      </c>
      <c r="E34" s="232">
        <f>SUM(E35,E41)</f>
        <v>-43216981</v>
      </c>
    </row>
    <row r="35" spans="1:5" ht="12.75" customHeight="1">
      <c r="A35" s="81"/>
      <c r="B35" s="82" t="s">
        <v>161</v>
      </c>
      <c r="C35" s="46"/>
      <c r="D35" s="204">
        <f>+SUM(D36:D40)</f>
        <v>-55760353</v>
      </c>
      <c r="E35" s="233">
        <f>+SUM(E36:E40)</f>
        <v>-52405009</v>
      </c>
    </row>
    <row r="36" spans="1:5" ht="12.75" customHeight="1">
      <c r="A36" s="81"/>
      <c r="B36" s="81" t="s">
        <v>162</v>
      </c>
      <c r="C36" s="46"/>
      <c r="D36" s="203">
        <v>-8701207</v>
      </c>
      <c r="E36" s="234">
        <v>-520099</v>
      </c>
    </row>
    <row r="37" spans="1:5" ht="12.75" customHeight="1">
      <c r="A37" s="81"/>
      <c r="B37" s="81" t="s">
        <v>163</v>
      </c>
      <c r="C37" s="185" t="s">
        <v>226</v>
      </c>
      <c r="D37" s="203">
        <v>-2167431</v>
      </c>
      <c r="E37" s="234">
        <v>0</v>
      </c>
    </row>
    <row r="38" spans="1:5" ht="12.75" customHeight="1">
      <c r="A38" s="81"/>
      <c r="B38" s="81" t="s">
        <v>164</v>
      </c>
      <c r="C38" s="185"/>
      <c r="D38" s="203">
        <v>-43798810</v>
      </c>
      <c r="E38" s="234">
        <v>-1424061</v>
      </c>
    </row>
    <row r="39" spans="1:5" ht="12.75" customHeight="1">
      <c r="A39" s="81"/>
      <c r="B39" s="81" t="s">
        <v>29</v>
      </c>
      <c r="C39" s="185"/>
      <c r="D39" s="203">
        <v>-799431</v>
      </c>
      <c r="E39" s="234">
        <v>-44950030</v>
      </c>
    </row>
    <row r="40" spans="1:5" ht="12.75" customHeight="1">
      <c r="A40" s="81"/>
      <c r="B40" s="81" t="s">
        <v>37</v>
      </c>
      <c r="C40" s="46"/>
      <c r="D40" s="203">
        <v>-293474</v>
      </c>
      <c r="E40" s="234">
        <v>-5510819</v>
      </c>
    </row>
    <row r="41" spans="1:5" ht="12.75" customHeight="1">
      <c r="A41" s="81"/>
      <c r="B41" s="82" t="s">
        <v>165</v>
      </c>
      <c r="C41" s="46"/>
      <c r="D41" s="204">
        <f>+SUM(D42:D44)</f>
        <v>7690565</v>
      </c>
      <c r="E41" s="233">
        <f>+SUM(E42:E44)</f>
        <v>9188028</v>
      </c>
    </row>
    <row r="42" spans="1:5" ht="12.75" customHeight="1">
      <c r="A42" s="81"/>
      <c r="B42" s="81" t="s">
        <v>162</v>
      </c>
      <c r="C42" s="46"/>
      <c r="D42" s="203">
        <v>0</v>
      </c>
      <c r="E42" s="234">
        <v>2105280</v>
      </c>
    </row>
    <row r="43" spans="1:5" ht="12.75" customHeight="1">
      <c r="A43" s="81"/>
      <c r="B43" s="81" t="s">
        <v>29</v>
      </c>
      <c r="C43" s="185"/>
      <c r="D43" s="203">
        <v>5444092</v>
      </c>
      <c r="E43" s="234">
        <v>700000</v>
      </c>
    </row>
    <row r="44" spans="1:5" ht="12.75" customHeight="1">
      <c r="A44" s="81"/>
      <c r="B44" s="81" t="s">
        <v>37</v>
      </c>
      <c r="C44" s="46"/>
      <c r="D44" s="203">
        <v>2246473</v>
      </c>
      <c r="E44" s="234">
        <v>6382748</v>
      </c>
    </row>
    <row r="45" spans="1:5" ht="12.75" customHeight="1">
      <c r="A45" s="81"/>
      <c r="B45" s="81"/>
      <c r="C45" s="46"/>
      <c r="D45" s="203"/>
      <c r="E45" s="234"/>
    </row>
    <row r="46" spans="1:5" ht="12.75" customHeight="1">
      <c r="A46" s="81"/>
      <c r="B46" s="82" t="s">
        <v>166</v>
      </c>
      <c r="C46" s="46"/>
      <c r="D46" s="208">
        <f>SUM(D47,D49,D56)</f>
        <v>-21225293</v>
      </c>
      <c r="E46" s="232">
        <f>SUM(E47,E49,E56)</f>
        <v>21645313</v>
      </c>
    </row>
    <row r="47" spans="1:5" ht="12.75" customHeight="1">
      <c r="A47" s="81"/>
      <c r="B47" s="82" t="s">
        <v>167</v>
      </c>
      <c r="C47" s="46"/>
      <c r="D47" s="204">
        <f>SUM(D48:D48)</f>
        <v>649565</v>
      </c>
      <c r="E47" s="233">
        <f>SUM(E48:E48)</f>
        <v>0</v>
      </c>
    </row>
    <row r="48" spans="1:5" ht="12.75" customHeight="1">
      <c r="A48" s="81"/>
      <c r="B48" s="81" t="s">
        <v>24</v>
      </c>
      <c r="C48" s="185" t="s">
        <v>25</v>
      </c>
      <c r="D48" s="203">
        <v>649565</v>
      </c>
      <c r="E48" s="234">
        <v>0</v>
      </c>
    </row>
    <row r="49" spans="1:5" ht="12.75" customHeight="1">
      <c r="A49" s="81"/>
      <c r="B49" s="82" t="s">
        <v>168</v>
      </c>
      <c r="C49" s="46"/>
      <c r="D49" s="204">
        <f>SUM(D50:D55)</f>
        <v>-21874858</v>
      </c>
      <c r="E49" s="233">
        <f>SUM(E50:E55)</f>
        <v>21645313</v>
      </c>
    </row>
    <row r="50" spans="1:5" ht="12.75" customHeight="1">
      <c r="A50" s="81"/>
      <c r="B50" s="81" t="s">
        <v>169</v>
      </c>
      <c r="C50" s="46"/>
      <c r="D50" s="203"/>
      <c r="E50" s="234"/>
    </row>
    <row r="51" spans="1:5" ht="12.75" customHeight="1">
      <c r="A51" s="81"/>
      <c r="B51" s="81" t="s">
        <v>170</v>
      </c>
      <c r="C51" s="46"/>
      <c r="D51" s="203">
        <v>42745103</v>
      </c>
      <c r="E51" s="234">
        <v>70601935</v>
      </c>
    </row>
    <row r="52" spans="1:5" ht="12.75" customHeight="1">
      <c r="A52" s="81"/>
      <c r="B52" s="81" t="s">
        <v>171</v>
      </c>
      <c r="C52" s="46"/>
      <c r="D52" s="203">
        <v>1032277</v>
      </c>
      <c r="E52" s="234">
        <v>6865314</v>
      </c>
    </row>
    <row r="53" spans="1:5" ht="12.75" customHeight="1">
      <c r="A53" s="81"/>
      <c r="B53" s="81" t="s">
        <v>172</v>
      </c>
      <c r="C53" s="46"/>
      <c r="D53" s="203">
        <v>0</v>
      </c>
      <c r="E53" s="234"/>
    </row>
    <row r="54" spans="1:5" ht="12.75" customHeight="1">
      <c r="A54" s="81"/>
      <c r="B54" s="81" t="s">
        <v>170</v>
      </c>
      <c r="C54" s="46"/>
      <c r="D54" s="203">
        <v>-64321438</v>
      </c>
      <c r="E54" s="234">
        <v>-51495498</v>
      </c>
    </row>
    <row r="55" spans="1:5" ht="12.75" customHeight="1">
      <c r="A55" s="81"/>
      <c r="B55" s="81" t="s">
        <v>171</v>
      </c>
      <c r="C55" s="46"/>
      <c r="D55" s="203">
        <v>-1330800</v>
      </c>
      <c r="E55" s="234">
        <v>-4326438</v>
      </c>
    </row>
    <row r="56" spans="1:5" ht="12.75" customHeight="1">
      <c r="A56" s="81"/>
      <c r="B56" s="82" t="s">
        <v>173</v>
      </c>
      <c r="C56" s="46"/>
      <c r="D56" s="204">
        <v>0</v>
      </c>
      <c r="E56" s="233">
        <v>0</v>
      </c>
    </row>
    <row r="57" spans="1:5" ht="12.75" customHeight="1">
      <c r="A57" s="81"/>
      <c r="B57" s="81"/>
      <c r="C57" s="46"/>
      <c r="D57" s="203"/>
      <c r="E57" s="234"/>
    </row>
    <row r="58" spans="1:5" s="102" customFormat="1" ht="12.75" customHeight="1">
      <c r="A58" s="101"/>
      <c r="B58" s="82" t="s">
        <v>174</v>
      </c>
      <c r="C58" s="46"/>
      <c r="D58" s="208"/>
      <c r="E58" s="232"/>
    </row>
    <row r="59" spans="1:5" s="102" customFormat="1" ht="12.75" customHeight="1">
      <c r="A59" s="101"/>
      <c r="B59" s="82" t="s">
        <v>175</v>
      </c>
      <c r="C59" s="46"/>
      <c r="D59" s="210">
        <f>SUM(D46,D34,D9)</f>
        <v>-9372354</v>
      </c>
      <c r="E59" s="235">
        <f>SUM(E46,E34,E9)</f>
        <v>19273767</v>
      </c>
    </row>
    <row r="60" spans="1:5" s="102" customFormat="1" ht="12.75" customHeight="1">
      <c r="A60" s="101"/>
      <c r="B60" s="81"/>
      <c r="C60" s="46"/>
      <c r="D60" s="204"/>
      <c r="E60" s="233"/>
    </row>
    <row r="61" spans="1:5" s="102" customFormat="1">
      <c r="A61" s="82"/>
      <c r="B61" s="81" t="s">
        <v>176</v>
      </c>
      <c r="C61" s="46" t="s">
        <v>83</v>
      </c>
      <c r="D61" s="203">
        <f>E62</f>
        <v>32037135</v>
      </c>
      <c r="E61" s="234">
        <v>12763368</v>
      </c>
    </row>
    <row r="62" spans="1:5" s="7" customFormat="1" ht="13.8" thickBot="1">
      <c r="A62" s="84"/>
      <c r="B62" s="227" t="s">
        <v>177</v>
      </c>
      <c r="C62" s="85" t="s">
        <v>83</v>
      </c>
      <c r="D62" s="211">
        <v>22664781</v>
      </c>
      <c r="E62" s="236">
        <v>32037135</v>
      </c>
    </row>
    <row r="63" spans="1:5">
      <c r="A63" s="86"/>
      <c r="B63" s="103"/>
      <c r="C63" s="104"/>
      <c r="D63" s="212"/>
      <c r="E63" s="212"/>
    </row>
    <row r="64" spans="1:5" s="96" customFormat="1" ht="28.2" customHeight="1">
      <c r="A64" s="322" t="s">
        <v>234</v>
      </c>
      <c r="B64" s="322"/>
      <c r="C64" s="322"/>
      <c r="D64" s="322"/>
      <c r="E64" s="322"/>
    </row>
    <row r="65" spans="2:5" ht="15.75" customHeight="1">
      <c r="B65" s="105"/>
      <c r="C65" s="106"/>
      <c r="D65" s="213"/>
      <c r="E65" s="213"/>
    </row>
    <row r="67" spans="2:5">
      <c r="C67" s="107"/>
    </row>
  </sheetData>
  <mergeCells count="4">
    <mergeCell ref="A1:E1"/>
    <mergeCell ref="A3:E3"/>
    <mergeCell ref="A4:E4"/>
    <mergeCell ref="A64:E64"/>
  </mergeCells>
  <printOptions horizontalCentered="1"/>
  <pageMargins left="0" right="0" top="0.78740157480314965" bottom="0" header="0" footer="0.39370078740157483"/>
  <pageSetup paperSize="9" scale="91" firstPageNumber="5" orientation="portrait" useFirstPageNumber="1" r:id="rId1"/>
  <headerFooter alignWithMargins="0">
    <oddFooter>&amp;R&amp;"Arial,Negrita"&amp;9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1) Balance </vt:lpstr>
      <vt:lpstr>2) P&amp;L cosolidado</vt:lpstr>
      <vt:lpstr>4) Patrimonio  </vt:lpstr>
      <vt:lpstr>3) Flujos Memoria </vt:lpstr>
      <vt:lpstr>'1) Balance '!Área_de_impresión</vt:lpstr>
      <vt:lpstr>'2) P&amp;L cosolidado'!Área_de_impresión</vt:lpstr>
      <vt:lpstr>'3) Flujos Memoria '!Área_de_impresión</vt:lpstr>
      <vt:lpstr>'4) Patrimonio  '!Área_de_impresión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Arantxa Arrieta Megias</dc:creator>
  <cp:lastModifiedBy>Ingelmo de la Mata, Joaquín</cp:lastModifiedBy>
  <cp:lastPrinted>2018-03-22T16:46:48Z</cp:lastPrinted>
  <dcterms:created xsi:type="dcterms:W3CDTF">2017-03-24T13:20:35Z</dcterms:created>
  <dcterms:modified xsi:type="dcterms:W3CDTF">2018-03-23T08:58:02Z</dcterms:modified>
</cp:coreProperties>
</file>