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updateLinks="never" codeName="ThisWorkbook" defaultThemeVersion="124226"/>
  <bookViews>
    <workbookView xWindow="-15" yWindow="-75" windowWidth="15450" windowHeight="4860" tabRatio="637" activeTab="4"/>
  </bookViews>
  <sheets>
    <sheet name="Balance" sheetId="1" r:id="rId1"/>
    <sheet name="P&amp;L" sheetId="3" r:id="rId2"/>
    <sheet name="SORIE" sheetId="4" r:id="rId3"/>
    <sheet name="Patrimonio " sheetId="5" r:id="rId4"/>
    <sheet name="FLUJOS_MEMORIA" sheetId="6" r:id="rId5"/>
  </sheets>
  <externalReferences>
    <externalReference r:id="rId6"/>
  </externalReferences>
  <definedNames>
    <definedName name="_xlnm.Print_Area" localSheetId="0">Balance!$A$1:$J$45</definedName>
    <definedName name="_xlnm.Print_Area" localSheetId="4">FLUJOS_MEMORIA!$A$1:$E$66</definedName>
    <definedName name="_xlnm.Print_Area" localSheetId="3">'Patrimonio '!$A$1:$L$32</definedName>
    <definedName name="_xlnm.Print_Area" localSheetId="2">SORIE!$A$1:$E$26</definedName>
    <definedName name="AS2DocOpenMode" hidden="1">"AS2DocumentEdit"</definedName>
    <definedName name="base" localSheetId="4" hidden="1">{#N/A,#N/A,FALSE,"Aging Summary";#N/A,#N/A,FALSE,"Ratio Analysis";#N/A,#N/A,FALSE,"Test 120 Day Accts";#N/A,#N/A,FALSE,"Tickmarks"}</definedName>
    <definedName name="base" localSheetId="3" hidden="1">{#N/A,#N/A,FALSE,"Aging Summary";#N/A,#N/A,FALSE,"Ratio Analysis";#N/A,#N/A,FALSE,"Test 120 Day Accts";#N/A,#N/A,FALSE,"Tickmarks"}</definedName>
    <definedName name="base" localSheetId="2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25725" calcOnSave="0"/>
</workbook>
</file>

<file path=xl/calcChain.xml><?xml version="1.0" encoding="utf-8"?>
<calcChain xmlns="http://schemas.openxmlformats.org/spreadsheetml/2006/main">
  <c r="D44" i="6"/>
  <c r="D57"/>
  <c r="D52" s="1"/>
  <c r="D48" s="1"/>
  <c r="D30"/>
  <c r="D49"/>
  <c r="D43"/>
  <c r="D36"/>
  <c r="D29"/>
  <c r="D22"/>
  <c r="D11"/>
  <c r="E52"/>
  <c r="E49"/>
  <c r="E43"/>
  <c r="E36"/>
  <c r="E35" s="1"/>
  <c r="E29"/>
  <c r="E22"/>
  <c r="E11"/>
  <c r="E9" l="1"/>
  <c r="E48"/>
  <c r="E61" s="1"/>
  <c r="D35"/>
  <c r="D9"/>
  <c r="D61" l="1"/>
  <c r="D36" i="5"/>
  <c r="K29"/>
  <c r="I29"/>
  <c r="F28"/>
  <c r="K26"/>
  <c r="I26"/>
  <c r="I25"/>
  <c r="L25" s="1"/>
  <c r="I23"/>
  <c r="L22"/>
  <c r="K22"/>
  <c r="J22"/>
  <c r="I22"/>
  <c r="H22"/>
  <c r="G22"/>
  <c r="G30" s="1"/>
  <c r="F22"/>
  <c r="F30" s="1"/>
  <c r="E22"/>
  <c r="E30" s="1"/>
  <c r="D22"/>
  <c r="D30" s="1"/>
  <c r="C22"/>
  <c r="C30" s="1"/>
  <c r="D19" i="4"/>
  <c r="D21" s="1"/>
  <c r="D16"/>
  <c r="L29" i="5" l="1"/>
  <c r="J23"/>
  <c r="L26"/>
  <c r="K30"/>
  <c r="H28"/>
  <c r="I28" s="1"/>
  <c r="L28" l="1"/>
  <c r="I30"/>
  <c r="H30"/>
  <c r="J30" l="1"/>
  <c r="L23"/>
  <c r="L30" s="1"/>
  <c r="I14" i="1" l="1"/>
  <c r="I12"/>
  <c r="E51" i="3" l="1"/>
  <c r="D27" l="1"/>
  <c r="D25" s="1"/>
  <c r="D24"/>
  <c r="D22" s="1"/>
  <c r="D43"/>
  <c r="D37"/>
  <c r="D31"/>
  <c r="D19"/>
  <c r="D14"/>
  <c r="D10"/>
  <c r="I39" i="1"/>
  <c r="I36" s="1"/>
  <c r="D35"/>
  <c r="D35" i="3" l="1"/>
  <c r="D46"/>
  <c r="D48" s="1"/>
  <c r="D50" s="1"/>
  <c r="D52" s="1"/>
  <c r="D51" s="1"/>
  <c r="D11" i="4" s="1"/>
  <c r="D22" s="1"/>
  <c r="D23" s="1"/>
  <c r="I31" i="1" l="1"/>
  <c r="I29" s="1"/>
  <c r="I21"/>
  <c r="I19" s="1"/>
  <c r="I10"/>
  <c r="I9" s="1"/>
  <c r="D18"/>
  <c r="D37"/>
  <c r="D32"/>
  <c r="D13"/>
  <c r="D10"/>
  <c r="I43" l="1"/>
  <c r="D30"/>
  <c r="D9"/>
  <c r="E43" i="3"/>
  <c r="E42"/>
  <c r="E37"/>
  <c r="E31"/>
  <c r="E27"/>
  <c r="E25"/>
  <c r="E24"/>
  <c r="E22" s="1"/>
  <c r="E21"/>
  <c r="E19" s="1"/>
  <c r="E14"/>
  <c r="E10"/>
  <c r="E35" l="1"/>
  <c r="E46"/>
  <c r="D43" i="1"/>
  <c r="E48" i="3" l="1"/>
  <c r="E50" s="1"/>
  <c r="E37" i="1"/>
  <c r="E51" l="1"/>
  <c r="J31" l="1"/>
  <c r="J29" s="1"/>
  <c r="J21"/>
  <c r="J19" s="1"/>
  <c r="J13"/>
  <c r="J10" s="1"/>
  <c r="J15"/>
  <c r="E32"/>
  <c r="E30" s="1"/>
  <c r="E19"/>
  <c r="E18" s="1"/>
  <c r="E13"/>
  <c r="E10"/>
  <c r="J9" l="1"/>
  <c r="J43" s="1"/>
  <c r="E9"/>
  <c r="E43" s="1"/>
  <c r="D51" l="1"/>
</calcChain>
</file>

<file path=xl/sharedStrings.xml><?xml version="1.0" encoding="utf-8"?>
<sst xmlns="http://schemas.openxmlformats.org/spreadsheetml/2006/main" count="318" uniqueCount="237">
  <si>
    <t>Ejercicio</t>
  </si>
  <si>
    <t>ACTIVO</t>
  </si>
  <si>
    <t>TOTAL ACTIVO</t>
  </si>
  <si>
    <t>Existencias</t>
  </si>
  <si>
    <t>Notas de la</t>
  </si>
  <si>
    <t>Memoria</t>
  </si>
  <si>
    <t>Instalaciones técnicas y otro inmovilizado material</t>
  </si>
  <si>
    <t>Créditos a empresas</t>
  </si>
  <si>
    <t>Clientes por ventas y prestaciones de servicios</t>
  </si>
  <si>
    <t>Capital</t>
  </si>
  <si>
    <t>Prima de emisión</t>
  </si>
  <si>
    <t>Reservas</t>
  </si>
  <si>
    <t>FONDOS PROPIOS-</t>
  </si>
  <si>
    <t>Pasivos por impuesto diferido</t>
  </si>
  <si>
    <t>Provisiones a corto plazo</t>
  </si>
  <si>
    <t>Proveedores</t>
  </si>
  <si>
    <t>Periodificaciones a corto plazo</t>
  </si>
  <si>
    <t>TOTAL PATRIMONIO NETO Y PASIVO</t>
  </si>
  <si>
    <t>Ventas</t>
  </si>
  <si>
    <t>Prestación de servicios</t>
  </si>
  <si>
    <t>Variación de existencias de productos terminados y en curso de fabricación</t>
  </si>
  <si>
    <t>Consumo de mercaderías</t>
  </si>
  <si>
    <t>Trabajos realizados por otras empresas</t>
  </si>
  <si>
    <t>Ingresos accesorios y otros de gestión corriente</t>
  </si>
  <si>
    <t>Sueldos, salarios y asimilados</t>
  </si>
  <si>
    <t>Cargas sociales</t>
  </si>
  <si>
    <t>Pérdidas, deterioro y variación de provisiones por operaciones comerciales</t>
  </si>
  <si>
    <t>Otros gastos de gestión corriente</t>
  </si>
  <si>
    <t>Amortización del inmovilizado</t>
  </si>
  <si>
    <t>RESULTADO DE EXPLOTACIÓN</t>
  </si>
  <si>
    <t>Gastos financieros</t>
  </si>
  <si>
    <t>Diferencias de cambio</t>
  </si>
  <si>
    <t>RESULTADO FINANCIERO</t>
  </si>
  <si>
    <t>RESULTADO ANTES DE IMPUESTOS</t>
  </si>
  <si>
    <t>RESULTADO DEL EJERCICIO PROCEDENTE DE OPERACIONES CONTINUADAS</t>
  </si>
  <si>
    <t>Consumo de materias primas y otras materias consumibles</t>
  </si>
  <si>
    <t>(Euros)</t>
  </si>
  <si>
    <t>Otros resultados</t>
  </si>
  <si>
    <t>Deterioro de mercaderías, materias primas y otros aprovisionamientos</t>
  </si>
  <si>
    <t>PATRIMONIO NETO Y PASIVO</t>
  </si>
  <si>
    <t>ACTIVO NO CORRIENTE:</t>
  </si>
  <si>
    <t>Inmovilizado intangible-</t>
  </si>
  <si>
    <t>Inmovilizado material-</t>
  </si>
  <si>
    <t>ACTIVO CORRIENTE:</t>
  </si>
  <si>
    <t>Deudores comerciales y otras cuentas a cobrar-</t>
  </si>
  <si>
    <t>PATRIMONIO NETO:</t>
  </si>
  <si>
    <t>PASIVO NO CORRIENTE:</t>
  </si>
  <si>
    <t>PASIVO CORRIENTE:</t>
  </si>
  <si>
    <t>Acreedores comerciales y otras cuentas a pagar-</t>
  </si>
  <si>
    <t>OPERACIONES CONTINUADAS:</t>
  </si>
  <si>
    <t>Impuesto sobre Beneficios</t>
  </si>
  <si>
    <t>Fondo de comercio de consolidación</t>
  </si>
  <si>
    <t>Otro inmovilizado intangible</t>
  </si>
  <si>
    <t>Terrenos y construcciones</t>
  </si>
  <si>
    <t>Inmovilizado en curso y anticipos</t>
  </si>
  <si>
    <t>Inversiones inmobiliarias</t>
  </si>
  <si>
    <t>Inversiones en empresas del Grupo y asociadas a largo plazo-</t>
  </si>
  <si>
    <t>Participaciones puestas en equivalencia</t>
  </si>
  <si>
    <t>Inversiones financieras a largo plazo</t>
  </si>
  <si>
    <t>Activos por impuesto diferido</t>
  </si>
  <si>
    <t>Clientes, entidades vinculadas</t>
  </si>
  <si>
    <t>Efectivo y otros activos líquidos equivalentes</t>
  </si>
  <si>
    <t>Resultado del ejercicio atribuido a la sociedad dominante</t>
  </si>
  <si>
    <t>Subvenciones, donaciones y legados recibidos</t>
  </si>
  <si>
    <t>Socios externos</t>
  </si>
  <si>
    <t>Provisiones a largo plazo</t>
  </si>
  <si>
    <t>Nota 13</t>
  </si>
  <si>
    <t>Deudas a largo plazo-</t>
  </si>
  <si>
    <t>Deudas con entidades de crédito</t>
  </si>
  <si>
    <t>Acreedores por arrendamiento financiero</t>
  </si>
  <si>
    <t>Otros pasivos financieros</t>
  </si>
  <si>
    <t>Periodificaciones a largo plazo</t>
  </si>
  <si>
    <t>Deudas a corto plazo-</t>
  </si>
  <si>
    <t>Subvenciones de explotación incorporadas al resultado del ejercicio</t>
  </si>
  <si>
    <t>Imputación de subvenciones de inmovilizado no financiero y otras</t>
  </si>
  <si>
    <t>Excesos de provisiones</t>
  </si>
  <si>
    <t>Deterioros y pérdidas</t>
  </si>
  <si>
    <t>Resultados por enajenaciones y otras</t>
  </si>
  <si>
    <t>De participaciones en instrumentos de patrimonio</t>
  </si>
  <si>
    <t>De valores negociables y otros instrumentos financieros</t>
  </si>
  <si>
    <t>Variación de valor razonable en instrumentos financieros</t>
  </si>
  <si>
    <t>Participación en beneficios (pérdidas) de sociedades puestas en equivalencia</t>
  </si>
  <si>
    <t xml:space="preserve">RESULTADO CONSOLIDADO DEL EJERCICIO </t>
  </si>
  <si>
    <t>Resultado atribuido a socios externos</t>
  </si>
  <si>
    <t>Deudores varios</t>
  </si>
  <si>
    <t>Administraciones Públicas</t>
  </si>
  <si>
    <t>Deudas con empresas del Grupo y asociadas a corto plazo</t>
  </si>
  <si>
    <t>Deudas con empresas del Grupo y asociadas a largo plazo</t>
  </si>
  <si>
    <t>Proveedores, entidades vinculadas</t>
  </si>
  <si>
    <t>Acreedores varios</t>
  </si>
  <si>
    <t>Remuneraciones pendientes de pago</t>
  </si>
  <si>
    <t>Resultado atribuido a la Sociedad dominante</t>
  </si>
  <si>
    <t>Inversiones financieras a corto plazo</t>
  </si>
  <si>
    <t>Importe neto de la cifra de negocios-</t>
  </si>
  <si>
    <t>Aprovisionamientos-</t>
  </si>
  <si>
    <t>Otros ingresos de explotación-</t>
  </si>
  <si>
    <t>Gastos de personal-</t>
  </si>
  <si>
    <t>Otros gastos de explotación-</t>
  </si>
  <si>
    <t>Deterioro y resultado por enajenaciones del inmovilizado-</t>
  </si>
  <si>
    <t>Ingresos financieros-</t>
  </si>
  <si>
    <t>Deterioro y resultado por enajenaciones de instrumentos financieros-</t>
  </si>
  <si>
    <t>Check</t>
  </si>
  <si>
    <t>Inversiones en empresas del Grupo y asociadas a corto plazo-</t>
  </si>
  <si>
    <t>Otros activos financieros en empresas del grupo y asociadas</t>
  </si>
  <si>
    <t>BALANCE CONSOLIDADO AL 31 DE DICIEMBRE DE 2014</t>
  </si>
  <si>
    <t>Las Notas 1 a 21 de la Memoria consolidada adjunta forman parte integrante del balance consolidado al 31 de diciembre de 2014</t>
  </si>
  <si>
    <t>CUENTA DE PÉRDIDAS Y GANANCIAS CONSOLIDADA DEL EJERCICIO 2014</t>
  </si>
  <si>
    <t>Las Notas 1 a 21 de la Memoria consolidada adjunta forman parte integrante de la cuenta de pérdidas y ganancias consolidada correspondiente al ejercicio 2014</t>
  </si>
  <si>
    <t>GRUPO ILUNION, S.A. (Socidedad Unipersonal) y Sociedades Dependientes</t>
  </si>
  <si>
    <t>Nota 5</t>
  </si>
  <si>
    <t>Nota 6</t>
  </si>
  <si>
    <t>Nota 7</t>
  </si>
  <si>
    <t>Nota 9.1</t>
  </si>
  <si>
    <t>Nota 9.2</t>
  </si>
  <si>
    <t>Nota 19</t>
  </si>
  <si>
    <t>Nota 10</t>
  </si>
  <si>
    <t>Nota 16.4</t>
  </si>
  <si>
    <t>Nota 11</t>
  </si>
  <si>
    <t>Nota 18.1</t>
  </si>
  <si>
    <t>Nota 16.1</t>
  </si>
  <si>
    <t>Notas 9.3 y 18.1</t>
  </si>
  <si>
    <t>Nota 12</t>
  </si>
  <si>
    <t>Nota 13.1</t>
  </si>
  <si>
    <t>Nota 13.2</t>
  </si>
  <si>
    <t>Nota 13.3</t>
  </si>
  <si>
    <t>Nota 14.1</t>
  </si>
  <si>
    <t>Nota 15</t>
  </si>
  <si>
    <t>Nota 17.1</t>
  </si>
  <si>
    <t>Nota 17.2</t>
  </si>
  <si>
    <t>Nota 17.3</t>
  </si>
  <si>
    <t>Nota 17.4</t>
  </si>
  <si>
    <t>Nota 17.5</t>
  </si>
  <si>
    <t>Notas 5 y 6</t>
  </si>
  <si>
    <t>Nota 17.6</t>
  </si>
  <si>
    <t>Nota 17.7</t>
  </si>
  <si>
    <t>Nota 16.3</t>
  </si>
  <si>
    <t>ESTADO DE CAMBIOS EN EL PATRIMONIO NETO CONSOLIDADO DEL EJERCICIO 2014</t>
  </si>
  <si>
    <t>A) ESTADO DE INGRESOS Y GASTOS CONSOLIDADOS RECONOCIDOS</t>
  </si>
  <si>
    <t>RESULTADO DE LA CUENTA DE PÉRDIDAS Y GANANCIAS CONSOLIDADA</t>
  </si>
  <si>
    <t>Ingresos y gastos imputados directamente al patrimonio neto consolidado:</t>
  </si>
  <si>
    <t xml:space="preserve">  Subvenciones, donaciones y legados recibidos</t>
  </si>
  <si>
    <t xml:space="preserve">  Efectivo impositivo</t>
  </si>
  <si>
    <t>TOTAL INGRESOS Y GASTOS IMPUTADOS DIRECTAMENTE EN EL PATRIMONIO NETO</t>
  </si>
  <si>
    <t>Transferencias a la cuenta de pérdidas y ganancias consolidada:</t>
  </si>
  <si>
    <t xml:space="preserve">  Efecto impositivo</t>
  </si>
  <si>
    <t>TOTAL TRANSFERENCIAS A LA CUENTA DE PÉRDIDAS Y GANANCIAS CONSOLIDADA</t>
  </si>
  <si>
    <t>TOTAL INGRESOS Y GASTOS RECONOCIDOS</t>
  </si>
  <si>
    <t>Atribuido a la Sociedad dominante</t>
  </si>
  <si>
    <t>Atribuido a los socios externos</t>
  </si>
  <si>
    <t>Las Notas 1 a 21 de la Memoria consolidada adjunta forman parte integrante del
estado de cambios en el patrimonio neto consolidado correspondiente al ejercicio 2014</t>
  </si>
  <si>
    <t>B) ESTADO TOTAL DE CAMBIOS EN EL PATRIMONIO NETO CONSOLIDADO</t>
  </si>
  <si>
    <t>Resultado</t>
  </si>
  <si>
    <t>Reservas de</t>
  </si>
  <si>
    <t>del Ejercicio</t>
  </si>
  <si>
    <t>Subvenciones,</t>
  </si>
  <si>
    <t>Sociedades</t>
  </si>
  <si>
    <t>Atribuible a</t>
  </si>
  <si>
    <t>Total</t>
  </si>
  <si>
    <t>Donaciones y</t>
  </si>
  <si>
    <t>Prima de</t>
  </si>
  <si>
    <t>la Sociedad</t>
  </si>
  <si>
    <t>Puestas en</t>
  </si>
  <si>
    <t>Fondos</t>
  </si>
  <si>
    <t>Legados</t>
  </si>
  <si>
    <t>Socios</t>
  </si>
  <si>
    <t>Patrimonio</t>
  </si>
  <si>
    <t>Escriturado</t>
  </si>
  <si>
    <t>Emisión</t>
  </si>
  <si>
    <t>Dominante</t>
  </si>
  <si>
    <t>Consolidadas</t>
  </si>
  <si>
    <t>Equivalencia</t>
  </si>
  <si>
    <t>Propios</t>
  </si>
  <si>
    <t>recibidos</t>
  </si>
  <si>
    <t>Externos</t>
  </si>
  <si>
    <t>Neto</t>
  </si>
  <si>
    <t>SALDO AL 31 DE DICIEMBRE DE 2013</t>
  </si>
  <si>
    <t>Total ingresos y gastos reconocidos</t>
  </si>
  <si>
    <t>Operaciones con el Accionista:</t>
  </si>
  <si>
    <t xml:space="preserve">  Aumentos de capital</t>
  </si>
  <si>
    <t xml:space="preserve">  Distribución de dividendos</t>
  </si>
  <si>
    <t>Otras variaciones del patrimonio neto:</t>
  </si>
  <si>
    <t xml:space="preserve">  Aplicación del resultado del ejercicio anterior</t>
  </si>
  <si>
    <t xml:space="preserve">  Otros movimientos</t>
  </si>
  <si>
    <t>SALDO AL 31 DE DICIEMBRE DE 2014</t>
  </si>
  <si>
    <r>
      <t xml:space="preserve">  Aumentos de capital </t>
    </r>
    <r>
      <rPr>
        <b/>
        <sz val="9"/>
        <rFont val="Arial"/>
        <family val="2"/>
      </rPr>
      <t>(Nota 13.1)</t>
    </r>
  </si>
  <si>
    <r>
      <t xml:space="preserve">  Distribución de dividendos </t>
    </r>
    <r>
      <rPr>
        <b/>
        <sz val="9"/>
        <rFont val="Arial"/>
        <family val="2"/>
      </rPr>
      <t>(Nota 13.3)</t>
    </r>
  </si>
  <si>
    <t>Las Notas 1 a 21 de la Memoria consolidada adjunta forman parte integrante del estado total de 
cambios en el patrimonio neto consolidado correspondiente al ejercicio 2014</t>
  </si>
  <si>
    <t>Notas 4.5 y 14.1</t>
  </si>
  <si>
    <t>Nota 10.4</t>
  </si>
  <si>
    <t>Notas 5, 6 y 7</t>
  </si>
  <si>
    <t>SALDO AL 31 DE DICIEMBRE DE 2012</t>
  </si>
  <si>
    <t>Notas 10.4 y 18.1</t>
  </si>
  <si>
    <t>31-12-2014</t>
  </si>
  <si>
    <t>31-12-2013</t>
  </si>
  <si>
    <t>ESTADOS DE FLUJOS DE EFECTIVO CONSOLIDADO DEL EJERCICIO 2014</t>
  </si>
  <si>
    <t>FLUJOS DE EFECTIVO DE LAS ACTIVIDADES DE EXPLOTACIÓN:</t>
  </si>
  <si>
    <t>Resultado del ejercicio antes de impuestos</t>
  </si>
  <si>
    <t>Ajustes del resultado-</t>
  </si>
  <si>
    <t>Correcciones valorativas por deterioro</t>
  </si>
  <si>
    <t>Variación de provisiones</t>
  </si>
  <si>
    <t>Imputación de subvenciones</t>
  </si>
  <si>
    <t>Resultados por bajas y enajenaciones de inmovilizado</t>
  </si>
  <si>
    <t>Ingresos financieros</t>
  </si>
  <si>
    <t>Otros ingresos y gastos</t>
  </si>
  <si>
    <t>Cambios en el capital corriente-</t>
  </si>
  <si>
    <t>Deudores y otras cuentas a cobrar</t>
  </si>
  <si>
    <t>Otros activos corrientes</t>
  </si>
  <si>
    <t>Acreedores y otras cuentas a pagar</t>
  </si>
  <si>
    <t>Otros pasivos corrientes</t>
  </si>
  <si>
    <t>Otros activos y pasivos no corrientes</t>
  </si>
  <si>
    <t>Otros flujos de efectivo de las actividades de explotación-</t>
  </si>
  <si>
    <t>Pagos de intereses</t>
  </si>
  <si>
    <t>Cobros de dividendos</t>
  </si>
  <si>
    <t>Cobros de intereses</t>
  </si>
  <si>
    <t>Cobros (pagos) por Impuesto sobre Beneficios</t>
  </si>
  <si>
    <t>FLUJOS DE EFECTIVO DE LAS ACTIVIDADES DE INVERSIÓN</t>
  </si>
  <si>
    <t>Pagos por inversiones-</t>
  </si>
  <si>
    <t>Empresas del Grupo y asociadas</t>
  </si>
  <si>
    <t>Sociedades multigrupo, neto de efectivo en sociedades consolidadas</t>
  </si>
  <si>
    <t>Inmovilizado intangible</t>
  </si>
  <si>
    <t>Inmovilizado material</t>
  </si>
  <si>
    <t>Otros activos financieros</t>
  </si>
  <si>
    <t>Cobros por desinversiones-</t>
  </si>
  <si>
    <t>FLUJOS DE EFECTIVO DE LAS ACTIVIDADES DE FINANCIACIÓN:</t>
  </si>
  <si>
    <t>Cobros y pagos por instrumentos de patrimonio-</t>
  </si>
  <si>
    <t>Emisión de instrumentos de patrimonio</t>
  </si>
  <si>
    <t>Cobros y pagos por instrumentos  de pasivo financiero-</t>
  </si>
  <si>
    <t>Emisión-</t>
  </si>
  <si>
    <t xml:space="preserve">  Deudas con entidades de crédito</t>
  </si>
  <si>
    <t xml:space="preserve">  Empresas del Grupo</t>
  </si>
  <si>
    <t>Devolución y amortización de-</t>
  </si>
  <si>
    <t>Pago por dividendos y remuneraciones de otros instrumentos de patrimonio</t>
  </si>
  <si>
    <t>EFECTO DE LAS VARIACIONES DE LOS TIPOS DE CAMBIO</t>
  </si>
  <si>
    <t>AUMENTO/DISMINUCIÓN NETA DEL EFECTIVO O EQUIVALENTES</t>
  </si>
  <si>
    <t>Efectivo o equivalentes al comienzo del ejercicio</t>
  </si>
  <si>
    <t>Efectivo o equivalentes al final del ejercicio</t>
  </si>
  <si>
    <t>Las Notas 1 a 21 de la Memoria consolidada adjunta forman parte integrante del 
estado de flujos de efectivo consolidado correspondiente al ejercicio 2014</t>
  </si>
</sst>
</file>

<file path=xl/styles.xml><?xml version="1.0" encoding="utf-8"?>
<styleSheet xmlns="http://schemas.openxmlformats.org/spreadsheetml/2006/main">
  <numFmts count="10">
    <numFmt numFmtId="164" formatCode="_ * #,##0_ ;_ * \-#,##0_ ;_ * &quot;-&quot;_ ;_ @_ "/>
    <numFmt numFmtId="165" formatCode="#,###_);\(#,###\)"/>
    <numFmt numFmtId="166" formatCode="#,###.00_);\(#,###.00\)"/>
    <numFmt numFmtId="167" formatCode="#,##0;\(#,##0\)"/>
    <numFmt numFmtId="168" formatCode="#,##0.00;\(#,##0.00\);\-\ \ "/>
    <numFmt numFmtId="169" formatCode="#,##0_);[Red]\(#,##0\)"/>
    <numFmt numFmtId="170" formatCode="#,##0\ ;\(#,##0\);\-"/>
    <numFmt numFmtId="171" formatCode="#,##0_);\(#,##0\);\-"/>
    <numFmt numFmtId="172" formatCode="#,###;\(#,###\);\-"/>
    <numFmt numFmtId="173" formatCode="#,###.0_);\(#,###.0\)"/>
  </numFmts>
  <fonts count="24"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Book Antiqua"/>
      <family val="1"/>
    </font>
    <font>
      <b/>
      <u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1"/>
      <name val="Arial"/>
      <family val="2"/>
    </font>
    <font>
      <b/>
      <i/>
      <sz val="9"/>
      <name val="Arial"/>
      <family val="2"/>
    </font>
    <font>
      <sz val="10"/>
      <name val="Comic Sans MS"/>
      <family val="4"/>
    </font>
    <font>
      <sz val="10"/>
      <name val="Comic Sans MS"/>
      <family val="4"/>
    </font>
    <font>
      <b/>
      <sz val="9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7" fillId="0" borderId="0"/>
    <xf numFmtId="0" fontId="18" fillId="0" borderId="0"/>
    <xf numFmtId="9" fontId="1" fillId="0" borderId="0" applyFont="0" applyFill="0" applyBorder="0" applyAlignment="0" applyProtection="0"/>
    <xf numFmtId="0" fontId="20" fillId="0" borderId="0"/>
  </cellStyleXfs>
  <cellXfs count="330">
    <xf numFmtId="0" fontId="0" fillId="0" borderId="0" xfId="0"/>
    <xf numFmtId="165" fontId="0" fillId="0" borderId="0" xfId="0" applyNumberFormat="1" applyFont="1"/>
    <xf numFmtId="165" fontId="3" fillId="0" borderId="0" xfId="0" applyNumberFormat="1" applyFont="1"/>
    <xf numFmtId="165" fontId="8" fillId="0" borderId="0" xfId="0" applyNumberFormat="1" applyFont="1" applyFill="1" applyBorder="1" applyAlignment="1"/>
    <xf numFmtId="165" fontId="0" fillId="0" borderId="0" xfId="0" applyNumberFormat="1" applyFont="1" applyBorder="1"/>
    <xf numFmtId="165" fontId="10" fillId="0" borderId="1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/>
    <xf numFmtId="165" fontId="11" fillId="0" borderId="0" xfId="0" applyNumberFormat="1" applyFont="1"/>
    <xf numFmtId="165" fontId="0" fillId="0" borderId="0" xfId="0" applyNumberFormat="1" applyFont="1" applyFill="1" applyBorder="1"/>
    <xf numFmtId="165" fontId="10" fillId="0" borderId="0" xfId="0" applyNumberFormat="1" applyFont="1" applyBorder="1"/>
    <xf numFmtId="165" fontId="9" fillId="0" borderId="0" xfId="0" applyNumberFormat="1" applyFont="1" applyFill="1" applyBorder="1"/>
    <xf numFmtId="165" fontId="10" fillId="0" borderId="0" xfId="0" applyNumberFormat="1" applyFont="1" applyFill="1" applyBorder="1" applyAlignment="1"/>
    <xf numFmtId="2" fontId="0" fillId="0" borderId="0" xfId="0" applyNumberFormat="1" applyFont="1"/>
    <xf numFmtId="1" fontId="0" fillId="0" borderId="0" xfId="0" applyNumberFormat="1" applyFont="1"/>
    <xf numFmtId="165" fontId="8" fillId="0" borderId="0" xfId="0" applyNumberFormat="1" applyFont="1" applyBorder="1"/>
    <xf numFmtId="165" fontId="8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/>
    <xf numFmtId="165" fontId="10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/>
    <xf numFmtId="165" fontId="0" fillId="0" borderId="0" xfId="0" applyNumberFormat="1" applyFont="1" applyFill="1"/>
    <xf numFmtId="165" fontId="10" fillId="0" borderId="0" xfId="0" applyNumberFormat="1" applyFont="1" applyFill="1" applyBorder="1" applyAlignment="1">
      <alignment vertical="center"/>
    </xf>
    <xf numFmtId="165" fontId="8" fillId="0" borderId="0" xfId="0" applyNumberFormat="1" applyFont="1"/>
    <xf numFmtId="166" fontId="8" fillId="0" borderId="0" xfId="0" applyNumberFormat="1" applyFont="1"/>
    <xf numFmtId="4" fontId="8" fillId="0" borderId="0" xfId="0" applyNumberFormat="1" applyFont="1" applyBorder="1" applyAlignment="1"/>
    <xf numFmtId="165" fontId="10" fillId="0" borderId="0" xfId="0" applyNumberFormat="1" applyFont="1"/>
    <xf numFmtId="165" fontId="2" fillId="0" borderId="0" xfId="0" applyNumberFormat="1" applyFont="1"/>
    <xf numFmtId="165" fontId="12" fillId="0" borderId="0" xfId="0" applyNumberFormat="1" applyFont="1"/>
    <xf numFmtId="165" fontId="5" fillId="0" borderId="0" xfId="0" applyNumberFormat="1" applyFont="1"/>
    <xf numFmtId="165" fontId="13" fillId="0" borderId="0" xfId="0" applyNumberFormat="1" applyFont="1"/>
    <xf numFmtId="165" fontId="7" fillId="0" borderId="0" xfId="0" applyNumberFormat="1" applyFont="1"/>
    <xf numFmtId="165" fontId="14" fillId="0" borderId="0" xfId="0" applyNumberFormat="1" applyFont="1"/>
    <xf numFmtId="165" fontId="10" fillId="0" borderId="4" xfId="0" applyNumberFormat="1" applyFont="1" applyBorder="1" applyAlignment="1">
      <alignment horizontal="center"/>
    </xf>
    <xf numFmtId="165" fontId="9" fillId="0" borderId="0" xfId="0" applyNumberFormat="1" applyFont="1" applyBorder="1"/>
    <xf numFmtId="165" fontId="8" fillId="0" borderId="0" xfId="0" applyNumberFormat="1" applyFont="1" applyFill="1" applyBorder="1"/>
    <xf numFmtId="165" fontId="10" fillId="0" borderId="0" xfId="0" applyNumberFormat="1" applyFont="1" applyFill="1" applyBorder="1"/>
    <xf numFmtId="165" fontId="7" fillId="0" borderId="0" xfId="0" applyNumberFormat="1" applyFont="1" applyAlignment="1">
      <alignment horizontal="center"/>
    </xf>
    <xf numFmtId="9" fontId="0" fillId="0" borderId="0" xfId="4" applyFont="1"/>
    <xf numFmtId="165" fontId="8" fillId="0" borderId="0" xfId="0" applyNumberFormat="1" applyFont="1" applyFill="1"/>
    <xf numFmtId="166" fontId="8" fillId="0" borderId="0" xfId="0" applyNumberFormat="1" applyFont="1" applyFill="1"/>
    <xf numFmtId="4" fontId="8" fillId="0" borderId="0" xfId="0" applyNumberFormat="1" applyFont="1" applyFill="1" applyBorder="1" applyAlignment="1"/>
    <xf numFmtId="165" fontId="10" fillId="0" borderId="0" xfId="0" applyNumberFormat="1" applyFont="1" applyFill="1"/>
    <xf numFmtId="1" fontId="10" fillId="0" borderId="6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left"/>
    </xf>
    <xf numFmtId="165" fontId="0" fillId="0" borderId="0" xfId="0" applyNumberFormat="1" applyFont="1" applyAlignment="1">
      <alignment horizontal="center"/>
    </xf>
    <xf numFmtId="165" fontId="10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0" fillId="0" borderId="0" xfId="0" applyNumberFormat="1" applyFill="1"/>
    <xf numFmtId="165" fontId="8" fillId="0" borderId="8" xfId="0" applyNumberFormat="1" applyFont="1" applyFill="1" applyBorder="1" applyAlignment="1">
      <alignment horizontal="center"/>
    </xf>
    <xf numFmtId="4" fontId="0" fillId="0" borderId="0" xfId="0" applyNumberFormat="1" applyFont="1"/>
    <xf numFmtId="4" fontId="8" fillId="0" borderId="0" xfId="0" applyNumberFormat="1" applyFont="1" applyFill="1"/>
    <xf numFmtId="4" fontId="0" fillId="0" borderId="0" xfId="0" applyNumberFormat="1" applyFont="1" applyFill="1"/>
    <xf numFmtId="165" fontId="10" fillId="0" borderId="11" xfId="0" applyNumberFormat="1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/>
    </xf>
    <xf numFmtId="165" fontId="10" fillId="0" borderId="13" xfId="0" applyNumberFormat="1" applyFont="1" applyFill="1" applyBorder="1"/>
    <xf numFmtId="165" fontId="8" fillId="0" borderId="8" xfId="0" applyNumberFormat="1" applyFont="1" applyFill="1" applyBorder="1" applyAlignment="1"/>
    <xf numFmtId="165" fontId="10" fillId="0" borderId="13" xfId="0" applyNumberFormat="1" applyFont="1" applyBorder="1"/>
    <xf numFmtId="165" fontId="8" fillId="0" borderId="3" xfId="0" applyNumberFormat="1" applyFont="1" applyBorder="1"/>
    <xf numFmtId="168" fontId="9" fillId="0" borderId="0" xfId="1" applyNumberFormat="1" applyFont="1" applyBorder="1"/>
    <xf numFmtId="3" fontId="8" fillId="0" borderId="0" xfId="0" applyNumberFormat="1" applyFont="1" applyBorder="1"/>
    <xf numFmtId="165" fontId="10" fillId="0" borderId="16" xfId="0" applyNumberFormat="1" applyFont="1" applyBorder="1"/>
    <xf numFmtId="165" fontId="10" fillId="0" borderId="15" xfId="0" applyNumberFormat="1" applyFont="1" applyFill="1" applyBorder="1"/>
    <xf numFmtId="165" fontId="10" fillId="0" borderId="17" xfId="0" applyNumberFormat="1" applyFont="1" applyBorder="1"/>
    <xf numFmtId="165" fontId="8" fillId="0" borderId="18" xfId="0" applyNumberFormat="1" applyFont="1" applyBorder="1"/>
    <xf numFmtId="165" fontId="10" fillId="0" borderId="19" xfId="0" applyNumberFormat="1" applyFont="1" applyBorder="1" applyAlignment="1">
      <alignment horizontal="center"/>
    </xf>
    <xf numFmtId="4" fontId="8" fillId="0" borderId="19" xfId="0" applyNumberFormat="1" applyFont="1" applyFill="1" applyBorder="1"/>
    <xf numFmtId="165" fontId="8" fillId="0" borderId="20" xfId="0" applyNumberFormat="1" applyFont="1" applyBorder="1"/>
    <xf numFmtId="165" fontId="8" fillId="0" borderId="13" xfId="0" applyNumberFormat="1" applyFont="1" applyFill="1" applyBorder="1"/>
    <xf numFmtId="165" fontId="10" fillId="0" borderId="18" xfId="0" applyNumberFormat="1" applyFont="1" applyBorder="1"/>
    <xf numFmtId="165" fontId="10" fillId="0" borderId="18" xfId="0" applyNumberFormat="1" applyFont="1" applyFill="1" applyBorder="1"/>
    <xf numFmtId="165" fontId="8" fillId="0" borderId="18" xfId="0" applyNumberFormat="1" applyFont="1" applyFill="1" applyBorder="1"/>
    <xf numFmtId="165" fontId="10" fillId="0" borderId="8" xfId="0" applyNumberFormat="1" applyFont="1" applyBorder="1"/>
    <xf numFmtId="165" fontId="8" fillId="0" borderId="8" xfId="0" applyNumberFormat="1" applyFont="1" applyBorder="1"/>
    <xf numFmtId="165" fontId="8" fillId="0" borderId="21" xfId="0" applyNumberFormat="1" applyFont="1" applyFill="1" applyBorder="1"/>
    <xf numFmtId="165" fontId="16" fillId="0" borderId="0" xfId="0" applyNumberFormat="1" applyFont="1" applyFill="1" applyBorder="1"/>
    <xf numFmtId="165" fontId="10" fillId="0" borderId="0" xfId="0" applyNumberFormat="1" applyFont="1" applyFill="1" applyBorder="1" applyAlignment="1">
      <alignment horizontal="left"/>
    </xf>
    <xf numFmtId="165" fontId="10" fillId="0" borderId="19" xfId="0" applyNumberFormat="1" applyFont="1" applyFill="1" applyBorder="1" applyAlignment="1">
      <alignment horizontal="center"/>
    </xf>
    <xf numFmtId="165" fontId="8" fillId="0" borderId="5" xfId="0" applyNumberFormat="1" applyFont="1" applyBorder="1"/>
    <xf numFmtId="165" fontId="10" fillId="0" borderId="9" xfId="0" applyNumberFormat="1" applyFont="1" applyBorder="1"/>
    <xf numFmtId="165" fontId="8" fillId="0" borderId="22" xfId="0" applyNumberFormat="1" applyFont="1" applyBorder="1"/>
    <xf numFmtId="165" fontId="10" fillId="0" borderId="22" xfId="0" applyNumberFormat="1" applyFont="1" applyBorder="1" applyAlignment="1">
      <alignment horizontal="center"/>
    </xf>
    <xf numFmtId="165" fontId="8" fillId="0" borderId="20" xfId="0" applyNumberFormat="1" applyFont="1" applyFill="1" applyBorder="1"/>
    <xf numFmtId="165" fontId="10" fillId="0" borderId="23" xfId="0" applyNumberFormat="1" applyFont="1" applyBorder="1"/>
    <xf numFmtId="165" fontId="10" fillId="0" borderId="22" xfId="0" applyNumberFormat="1" applyFont="1" applyBorder="1"/>
    <xf numFmtId="165" fontId="10" fillId="0" borderId="5" xfId="0" applyNumberFormat="1" applyFont="1" applyFill="1" applyBorder="1" applyAlignment="1"/>
    <xf numFmtId="165" fontId="10" fillId="0" borderId="25" xfId="0" applyNumberFormat="1" applyFont="1" applyBorder="1"/>
    <xf numFmtId="165" fontId="6" fillId="0" borderId="0" xfId="0" applyNumberFormat="1" applyFont="1" applyAlignment="1">
      <alignment horizontal="center"/>
    </xf>
    <xf numFmtId="37" fontId="0" fillId="0" borderId="0" xfId="0" applyNumberFormat="1" applyFont="1" applyFill="1"/>
    <xf numFmtId="165" fontId="8" fillId="0" borderId="8" xfId="0" applyNumberFormat="1" applyFont="1" applyBorder="1" applyAlignment="1">
      <alignment horizontal="center"/>
    </xf>
    <xf numFmtId="4" fontId="8" fillId="0" borderId="8" xfId="0" applyNumberFormat="1" applyFont="1" applyBorder="1"/>
    <xf numFmtId="165" fontId="8" fillId="0" borderId="10" xfId="0" applyNumberFormat="1" applyFont="1" applyBorder="1"/>
    <xf numFmtId="165" fontId="10" fillId="0" borderId="27" xfId="0" applyNumberFormat="1" applyFont="1" applyBorder="1"/>
    <xf numFmtId="49" fontId="10" fillId="0" borderId="17" xfId="0" applyNumberFormat="1" applyFont="1" applyBorder="1"/>
    <xf numFmtId="49" fontId="10" fillId="0" borderId="24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49" fontId="10" fillId="0" borderId="24" xfId="0" applyNumberFormat="1" applyFont="1" applyFill="1" applyBorder="1"/>
    <xf numFmtId="49" fontId="10" fillId="0" borderId="0" xfId="0" quotePrefix="1" applyNumberFormat="1" applyFont="1" applyFill="1" applyBorder="1" applyAlignment="1">
      <alignment horizontal="center"/>
    </xf>
    <xf numFmtId="49" fontId="9" fillId="0" borderId="0" xfId="0" applyNumberFormat="1" applyFont="1"/>
    <xf numFmtId="169" fontId="10" fillId="0" borderId="8" xfId="2" applyNumberFormat="1" applyFont="1" applyFill="1" applyBorder="1"/>
    <xf numFmtId="169" fontId="8" fillId="0" borderId="8" xfId="2" applyNumberFormat="1" applyFont="1" applyBorder="1"/>
    <xf numFmtId="169" fontId="10" fillId="0" borderId="8" xfId="3" applyNumberFormat="1" applyFont="1" applyFill="1" applyBorder="1"/>
    <xf numFmtId="169" fontId="8" fillId="0" borderId="8" xfId="3" applyNumberFormat="1" applyFont="1" applyFill="1" applyBorder="1"/>
    <xf numFmtId="169" fontId="10" fillId="0" borderId="8" xfId="3" applyNumberFormat="1" applyFont="1" applyBorder="1"/>
    <xf numFmtId="169" fontId="8" fillId="0" borderId="8" xfId="3" applyNumberFormat="1" applyFont="1" applyBorder="1"/>
    <xf numFmtId="169" fontId="8" fillId="0" borderId="8" xfId="0" applyNumberFormat="1" applyFont="1" applyBorder="1"/>
    <xf numFmtId="165" fontId="8" fillId="0" borderId="8" xfId="1" applyNumberFormat="1" applyFont="1" applyBorder="1" applyAlignment="1">
      <alignment horizontal="right"/>
    </xf>
    <xf numFmtId="169" fontId="19" fillId="0" borderId="8" xfId="0" applyNumberFormat="1" applyFont="1" applyBorder="1"/>
    <xf numFmtId="165" fontId="10" fillId="0" borderId="8" xfId="0" applyNumberFormat="1" applyFont="1" applyFill="1" applyBorder="1" applyAlignment="1"/>
    <xf numFmtId="165" fontId="8" fillId="0" borderId="19" xfId="0" applyNumberFormat="1" applyFont="1" applyFill="1" applyBorder="1" applyAlignment="1"/>
    <xf numFmtId="165" fontId="8" fillId="0" borderId="26" xfId="0" applyNumberFormat="1" applyFont="1" applyFill="1" applyBorder="1" applyAlignment="1"/>
    <xf numFmtId="9" fontId="8" fillId="0" borderId="0" xfId="4" applyFont="1" applyFill="1" applyBorder="1" applyAlignment="1">
      <alignment horizontal="right"/>
    </xf>
    <xf numFmtId="9" fontId="9" fillId="0" borderId="0" xfId="4" applyFont="1"/>
    <xf numFmtId="165" fontId="6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/>
    <xf numFmtId="169" fontId="10" fillId="0" borderId="27" xfId="2" applyNumberFormat="1" applyFont="1" applyFill="1" applyBorder="1"/>
    <xf numFmtId="4" fontId="0" fillId="0" borderId="7" xfId="0" applyNumberFormat="1" applyFont="1" applyBorder="1"/>
    <xf numFmtId="165" fontId="0" fillId="0" borderId="7" xfId="0" applyNumberFormat="1" applyFont="1" applyBorder="1"/>
    <xf numFmtId="169" fontId="8" fillId="0" borderId="22" xfId="3" applyNumberFormat="1" applyFont="1" applyFill="1" applyBorder="1"/>
    <xf numFmtId="169" fontId="10" fillId="0" borderId="22" xfId="3" applyNumberFormat="1" applyFont="1" applyFill="1" applyBorder="1"/>
    <xf numFmtId="170" fontId="10" fillId="0" borderId="8" xfId="2" applyNumberFormat="1" applyFont="1" applyFill="1" applyBorder="1"/>
    <xf numFmtId="170" fontId="8" fillId="0" borderId="8" xfId="0" applyNumberFormat="1" applyFont="1" applyFill="1" applyBorder="1" applyAlignment="1">
      <alignment horizontal="center"/>
    </xf>
    <xf numFmtId="165" fontId="8" fillId="0" borderId="29" xfId="0" applyNumberFormat="1" applyFont="1" applyFill="1" applyBorder="1"/>
    <xf numFmtId="165" fontId="10" fillId="0" borderId="3" xfId="0" applyNumberFormat="1" applyFont="1" applyFill="1" applyBorder="1"/>
    <xf numFmtId="165" fontId="10" fillId="0" borderId="3" xfId="0" applyNumberFormat="1" applyFont="1" applyBorder="1"/>
    <xf numFmtId="169" fontId="8" fillId="0" borderId="3" xfId="0" applyNumberFormat="1" applyFont="1" applyBorder="1"/>
    <xf numFmtId="165" fontId="8" fillId="0" borderId="3" xfId="0" applyNumberFormat="1" applyFont="1" applyFill="1" applyBorder="1" applyAlignment="1"/>
    <xf numFmtId="165" fontId="8" fillId="0" borderId="3" xfId="1" applyNumberFormat="1" applyFont="1" applyBorder="1" applyAlignment="1">
      <alignment horizontal="right"/>
    </xf>
    <xf numFmtId="169" fontId="19" fillId="0" borderId="3" xfId="0" applyNumberFormat="1" applyFont="1" applyBorder="1"/>
    <xf numFmtId="165" fontId="10" fillId="0" borderId="3" xfId="0" applyNumberFormat="1" applyFont="1" applyFill="1" applyBorder="1" applyAlignment="1"/>
    <xf numFmtId="165" fontId="10" fillId="0" borderId="6" xfId="0" applyNumberFormat="1" applyFont="1" applyFill="1" applyBorder="1" applyAlignment="1"/>
    <xf numFmtId="165" fontId="10" fillId="0" borderId="14" xfId="0" applyNumberFormat="1" applyFont="1" applyBorder="1"/>
    <xf numFmtId="165" fontId="8" fillId="0" borderId="6" xfId="0" applyNumberFormat="1" applyFont="1" applyBorder="1"/>
    <xf numFmtId="165" fontId="8" fillId="0" borderId="29" xfId="0" applyNumberFormat="1" applyFont="1" applyFill="1" applyBorder="1" applyAlignment="1"/>
    <xf numFmtId="165" fontId="8" fillId="0" borderId="30" xfId="0" applyNumberFormat="1" applyFont="1" applyFill="1" applyBorder="1" applyAlignment="1"/>
    <xf numFmtId="165" fontId="8" fillId="0" borderId="3" xfId="0" applyNumberFormat="1" applyFont="1" applyFill="1" applyBorder="1"/>
    <xf numFmtId="169" fontId="10" fillId="0" borderId="14" xfId="2" applyNumberFormat="1" applyFont="1" applyFill="1" applyBorder="1"/>
    <xf numFmtId="169" fontId="10" fillId="0" borderId="3" xfId="2" applyNumberFormat="1" applyFont="1" applyFill="1" applyBorder="1"/>
    <xf numFmtId="169" fontId="10" fillId="0" borderId="3" xfId="3" applyNumberFormat="1" applyFont="1" applyFill="1" applyBorder="1"/>
    <xf numFmtId="169" fontId="8" fillId="0" borderId="3" xfId="3" applyNumberFormat="1" applyFont="1" applyFill="1" applyBorder="1"/>
    <xf numFmtId="165" fontId="10" fillId="0" borderId="31" xfId="0" applyNumberFormat="1" applyFont="1" applyBorder="1"/>
    <xf numFmtId="169" fontId="8" fillId="0" borderId="31" xfId="3" applyNumberFormat="1" applyFont="1" applyFill="1" applyBorder="1"/>
    <xf numFmtId="169" fontId="10" fillId="0" borderId="31" xfId="3" applyNumberFormat="1" applyFont="1" applyFill="1" applyBorder="1"/>
    <xf numFmtId="165" fontId="10" fillId="0" borderId="32" xfId="0" applyNumberFormat="1" applyFont="1" applyBorder="1"/>
    <xf numFmtId="4" fontId="8" fillId="0" borderId="0" xfId="0" applyNumberFormat="1" applyFont="1" applyBorder="1"/>
    <xf numFmtId="165" fontId="10" fillId="0" borderId="22" xfId="1" applyNumberFormat="1" applyFont="1" applyBorder="1" applyAlignment="1">
      <alignment horizontal="right"/>
    </xf>
    <xf numFmtId="165" fontId="8" fillId="0" borderId="23" xfId="0" applyNumberFormat="1" applyFont="1" applyFill="1" applyBorder="1"/>
    <xf numFmtId="165" fontId="10" fillId="0" borderId="7" xfId="0" applyNumberFormat="1" applyFont="1" applyFill="1" applyBorder="1" applyAlignment="1">
      <alignment horizontal="center"/>
    </xf>
    <xf numFmtId="165" fontId="10" fillId="0" borderId="26" xfId="0" applyNumberFormat="1" applyFont="1" applyFill="1" applyBorder="1" applyAlignment="1">
      <alignment horizontal="center"/>
    </xf>
    <xf numFmtId="170" fontId="8" fillId="0" borderId="22" xfId="0" applyNumberFormat="1" applyFont="1" applyBorder="1" applyAlignment="1">
      <alignment horizontal="center"/>
    </xf>
    <xf numFmtId="165" fontId="10" fillId="0" borderId="33" xfId="0" applyNumberFormat="1" applyFont="1" applyFill="1" applyBorder="1" applyAlignment="1">
      <alignment vertical="center"/>
    </xf>
    <xf numFmtId="165" fontId="10" fillId="0" borderId="26" xfId="0" applyNumberFormat="1" applyFont="1" applyFill="1" applyBorder="1" applyAlignment="1">
      <alignment horizontal="center" vertical="center"/>
    </xf>
    <xf numFmtId="165" fontId="10" fillId="0" borderId="28" xfId="0" applyNumberFormat="1" applyFont="1" applyBorder="1"/>
    <xf numFmtId="165" fontId="8" fillId="0" borderId="13" xfId="0" applyNumberFormat="1" applyFont="1" applyBorder="1"/>
    <xf numFmtId="165" fontId="10" fillId="0" borderId="13" xfId="1" applyNumberFormat="1" applyFont="1" applyBorder="1" applyAlignment="1">
      <alignment horizontal="right"/>
    </xf>
    <xf numFmtId="165" fontId="8" fillId="0" borderId="22" xfId="0" applyNumberFormat="1" applyFont="1" applyFill="1" applyBorder="1"/>
    <xf numFmtId="165" fontId="10" fillId="0" borderId="22" xfId="0" applyNumberFormat="1" applyFont="1" applyFill="1" applyBorder="1"/>
    <xf numFmtId="165" fontId="10" fillId="0" borderId="10" xfId="0" applyNumberFormat="1" applyFont="1" applyFill="1" applyBorder="1" applyAlignment="1">
      <alignment horizontal="center" vertical="center"/>
    </xf>
    <xf numFmtId="165" fontId="2" fillId="0" borderId="0" xfId="5" applyNumberFormat="1" applyFont="1" applyAlignment="1">
      <alignment horizontal="center"/>
    </xf>
    <xf numFmtId="165" fontId="12" fillId="0" borderId="0" xfId="5" applyNumberFormat="1" applyFont="1"/>
    <xf numFmtId="165" fontId="5" fillId="0" borderId="0" xfId="5" applyNumberFormat="1" applyFont="1"/>
    <xf numFmtId="165" fontId="13" fillId="0" borderId="0" xfId="5" applyNumberFormat="1" applyFont="1"/>
    <xf numFmtId="165" fontId="4" fillId="0" borderId="0" xfId="5" applyNumberFormat="1" applyFont="1" applyAlignment="1">
      <alignment horizontal="center"/>
    </xf>
    <xf numFmtId="165" fontId="6" fillId="0" borderId="0" xfId="5" applyNumberFormat="1" applyFont="1" applyAlignment="1">
      <alignment horizontal="center"/>
    </xf>
    <xf numFmtId="165" fontId="6" fillId="0" borderId="0" xfId="5" applyNumberFormat="1" applyFont="1" applyAlignment="1"/>
    <xf numFmtId="165" fontId="4" fillId="0" borderId="0" xfId="5" applyNumberFormat="1" applyFont="1" applyBorder="1" applyAlignment="1">
      <alignment horizontal="center"/>
    </xf>
    <xf numFmtId="165" fontId="14" fillId="0" borderId="0" xfId="5" applyNumberFormat="1" applyFont="1"/>
    <xf numFmtId="165" fontId="20" fillId="0" borderId="0" xfId="5" applyNumberFormat="1" applyFont="1"/>
    <xf numFmtId="165" fontId="20" fillId="0" borderId="7" xfId="5" applyNumberFormat="1" applyFont="1" applyBorder="1"/>
    <xf numFmtId="165" fontId="3" fillId="0" borderId="0" xfId="5" applyNumberFormat="1" applyFont="1"/>
    <xf numFmtId="165" fontId="11" fillId="0" borderId="16" xfId="5" applyNumberFormat="1" applyFont="1" applyBorder="1"/>
    <xf numFmtId="165" fontId="11" fillId="0" borderId="15" xfId="5" applyNumberFormat="1" applyFont="1" applyBorder="1"/>
    <xf numFmtId="165" fontId="10" fillId="0" borderId="11" xfId="5" applyNumberFormat="1" applyFont="1" applyBorder="1" applyAlignment="1">
      <alignment horizontal="center"/>
    </xf>
    <xf numFmtId="165" fontId="10" fillId="0" borderId="8" xfId="5" applyNumberFormat="1" applyFont="1" applyFill="1" applyBorder="1" applyAlignment="1">
      <alignment horizontal="center"/>
    </xf>
    <xf numFmtId="165" fontId="10" fillId="0" borderId="9" xfId="5" applyNumberFormat="1" applyFont="1" applyFill="1" applyBorder="1" applyAlignment="1">
      <alignment horizontal="center"/>
    </xf>
    <xf numFmtId="165" fontId="11" fillId="0" borderId="0" xfId="5" applyNumberFormat="1" applyFont="1"/>
    <xf numFmtId="165" fontId="11" fillId="0" borderId="17" xfId="5" applyNumberFormat="1" applyFont="1" applyBorder="1"/>
    <xf numFmtId="165" fontId="11" fillId="0" borderId="24" xfId="5" applyNumberFormat="1" applyFont="1" applyBorder="1"/>
    <xf numFmtId="165" fontId="10" fillId="0" borderId="12" xfId="5" applyNumberFormat="1" applyFont="1" applyBorder="1" applyAlignment="1">
      <alignment horizontal="center"/>
    </xf>
    <xf numFmtId="1" fontId="10" fillId="0" borderId="5" xfId="5" applyNumberFormat="1" applyFont="1" applyFill="1" applyBorder="1" applyAlignment="1">
      <alignment horizontal="center"/>
    </xf>
    <xf numFmtId="1" fontId="10" fillId="0" borderId="4" xfId="5" applyNumberFormat="1" applyFont="1" applyFill="1" applyBorder="1" applyAlignment="1">
      <alignment horizontal="center"/>
    </xf>
    <xf numFmtId="165" fontId="3" fillId="0" borderId="18" xfId="5" applyNumberFormat="1" applyFont="1" applyBorder="1"/>
    <xf numFmtId="165" fontId="3" fillId="0" borderId="0" xfId="5" applyNumberFormat="1" applyFont="1" applyBorder="1" applyAlignment="1">
      <alignment horizontal="center"/>
    </xf>
    <xf numFmtId="165" fontId="8" fillId="0" borderId="8" xfId="5" applyNumberFormat="1" applyFont="1" applyBorder="1" applyAlignment="1">
      <alignment horizontal="center"/>
    </xf>
    <xf numFmtId="165" fontId="8" fillId="0" borderId="8" xfId="5" applyNumberFormat="1" applyFont="1" applyFill="1" applyBorder="1"/>
    <xf numFmtId="165" fontId="11" fillId="0" borderId="18" xfId="5" applyNumberFormat="1" applyFont="1" applyBorder="1"/>
    <xf numFmtId="165" fontId="10" fillId="0" borderId="0" xfId="5" applyNumberFormat="1" applyFont="1" applyBorder="1"/>
    <xf numFmtId="165" fontId="10" fillId="0" borderId="8" xfId="5" applyNumberFormat="1" applyFont="1" applyBorder="1" applyAlignment="1">
      <alignment horizontal="center"/>
    </xf>
    <xf numFmtId="165" fontId="10" fillId="0" borderId="8" xfId="5" applyNumberFormat="1" applyFont="1" applyFill="1" applyBorder="1"/>
    <xf numFmtId="165" fontId="8" fillId="0" borderId="0" xfId="5" applyNumberFormat="1" applyFont="1" applyBorder="1"/>
    <xf numFmtId="165" fontId="10" fillId="0" borderId="27" xfId="5" applyNumberFormat="1" applyFont="1" applyFill="1" applyBorder="1"/>
    <xf numFmtId="165" fontId="3" fillId="0" borderId="17" xfId="5" applyNumberFormat="1" applyFont="1" applyBorder="1"/>
    <xf numFmtId="165" fontId="10" fillId="0" borderId="24" xfId="5" applyNumberFormat="1" applyFont="1" applyBorder="1"/>
    <xf numFmtId="165" fontId="10" fillId="0" borderId="5" xfId="5" applyNumberFormat="1" applyFont="1" applyBorder="1" applyAlignment="1">
      <alignment horizontal="center"/>
    </xf>
    <xf numFmtId="171" fontId="10" fillId="0" borderId="5" xfId="5" applyNumberFormat="1" applyFont="1" applyFill="1" applyBorder="1"/>
    <xf numFmtId="165" fontId="8" fillId="0" borderId="19" xfId="5" applyNumberFormat="1" applyFont="1" applyBorder="1"/>
    <xf numFmtId="165" fontId="3" fillId="0" borderId="23" xfId="5" applyNumberFormat="1" applyFont="1" applyBorder="1"/>
    <xf numFmtId="165" fontId="8" fillId="0" borderId="7" xfId="5" applyNumberFormat="1" applyFont="1" applyBorder="1"/>
    <xf numFmtId="165" fontId="8" fillId="0" borderId="26" xfId="5" applyNumberFormat="1" applyFont="1" applyBorder="1"/>
    <xf numFmtId="165" fontId="3" fillId="0" borderId="0" xfId="5" applyNumberFormat="1" applyFont="1" applyBorder="1"/>
    <xf numFmtId="165" fontId="10" fillId="0" borderId="0" xfId="5" applyNumberFormat="1" applyFont="1" applyBorder="1" applyAlignment="1">
      <alignment horizontal="center"/>
    </xf>
    <xf numFmtId="171" fontId="10" fillId="0" borderId="0" xfId="5" applyNumberFormat="1" applyFont="1" applyFill="1" applyBorder="1"/>
    <xf numFmtId="165" fontId="7" fillId="0" borderId="0" xfId="5" applyNumberFormat="1" applyFont="1"/>
    <xf numFmtId="165" fontId="6" fillId="0" borderId="0" xfId="5" applyNumberFormat="1" applyFont="1" applyAlignment="1">
      <alignment horizontal="center" wrapText="1"/>
    </xf>
    <xf numFmtId="171" fontId="3" fillId="0" borderId="0" xfId="5" applyNumberFormat="1" applyFont="1"/>
    <xf numFmtId="165" fontId="5" fillId="0" borderId="0" xfId="5" applyNumberFormat="1" applyFont="1" applyAlignment="1">
      <alignment horizontal="center"/>
    </xf>
    <xf numFmtId="165" fontId="5" fillId="0" borderId="0" xfId="5" applyNumberFormat="1" applyFont="1" applyFill="1"/>
    <xf numFmtId="165" fontId="3" fillId="0" borderId="0" xfId="5" applyNumberFormat="1" applyFont="1" applyAlignment="1">
      <alignment horizontal="center"/>
    </xf>
    <xf numFmtId="165" fontId="10" fillId="0" borderId="16" xfId="5" applyNumberFormat="1" applyFont="1" applyBorder="1" applyAlignment="1">
      <alignment horizontal="center"/>
    </xf>
    <xf numFmtId="165" fontId="10" fillId="0" borderId="15" xfId="5" applyNumberFormat="1" applyFont="1" applyBorder="1" applyAlignment="1">
      <alignment horizontal="center"/>
    </xf>
    <xf numFmtId="165" fontId="10" fillId="0" borderId="1" xfId="5" applyNumberFormat="1" applyFont="1" applyFill="1" applyBorder="1" applyAlignment="1">
      <alignment horizontal="center"/>
    </xf>
    <xf numFmtId="165" fontId="10" fillId="0" borderId="2" xfId="5" applyNumberFormat="1" applyFont="1" applyFill="1" applyBorder="1" applyAlignment="1">
      <alignment horizontal="center"/>
    </xf>
    <xf numFmtId="165" fontId="10" fillId="0" borderId="18" xfId="5" applyNumberFormat="1" applyFont="1" applyBorder="1" applyAlignment="1">
      <alignment horizontal="center"/>
    </xf>
    <xf numFmtId="165" fontId="10" fillId="0" borderId="3" xfId="5" applyNumberFormat="1" applyFont="1" applyFill="1" applyBorder="1" applyAlignment="1">
      <alignment horizontal="center"/>
    </xf>
    <xf numFmtId="165" fontId="10" fillId="0" borderId="17" xfId="5" applyNumberFormat="1" applyFont="1" applyBorder="1" applyAlignment="1">
      <alignment horizontal="center"/>
    </xf>
    <xf numFmtId="165" fontId="10" fillId="0" borderId="24" xfId="5" applyNumberFormat="1" applyFont="1" applyBorder="1" applyAlignment="1">
      <alignment horizontal="center"/>
    </xf>
    <xf numFmtId="1" fontId="10" fillId="0" borderId="6" xfId="5" applyNumberFormat="1" applyFont="1" applyFill="1" applyBorder="1" applyAlignment="1">
      <alignment horizontal="center"/>
    </xf>
    <xf numFmtId="165" fontId="8" fillId="0" borderId="18" xfId="5" applyNumberFormat="1" applyFont="1" applyBorder="1"/>
    <xf numFmtId="165" fontId="8" fillId="0" borderId="8" xfId="5" applyNumberFormat="1" applyFont="1" applyBorder="1"/>
    <xf numFmtId="165" fontId="8" fillId="0" borderId="13" xfId="5" applyNumberFormat="1" applyFont="1" applyBorder="1"/>
    <xf numFmtId="165" fontId="8" fillId="0" borderId="3" xfId="5" applyNumberFormat="1" applyFont="1" applyBorder="1"/>
    <xf numFmtId="165" fontId="10" fillId="0" borderId="18" xfId="5" applyNumberFormat="1" applyFont="1" applyBorder="1"/>
    <xf numFmtId="165" fontId="10" fillId="0" borderId="14" xfId="5" applyNumberFormat="1" applyFont="1" applyFill="1" applyBorder="1"/>
    <xf numFmtId="171" fontId="8" fillId="0" borderId="8" xfId="5" applyNumberFormat="1" applyFont="1" applyFill="1" applyBorder="1" applyAlignment="1">
      <alignment horizontal="center"/>
    </xf>
    <xf numFmtId="171" fontId="8" fillId="0" borderId="8" xfId="5" applyNumberFormat="1" applyFont="1" applyFill="1" applyBorder="1"/>
    <xf numFmtId="171" fontId="8" fillId="0" borderId="8" xfId="5" applyNumberFormat="1" applyFont="1" applyFill="1" applyBorder="1" applyAlignment="1"/>
    <xf numFmtId="171" fontId="8" fillId="0" borderId="3" xfId="5" applyNumberFormat="1" applyFont="1" applyFill="1" applyBorder="1"/>
    <xf numFmtId="171" fontId="10" fillId="0" borderId="3" xfId="5" applyNumberFormat="1" applyFont="1" applyFill="1" applyBorder="1"/>
    <xf numFmtId="171" fontId="8" fillId="0" borderId="8" xfId="5" applyNumberFormat="1" applyFont="1" applyFill="1" applyBorder="1" applyAlignment="1">
      <alignment horizontal="right"/>
    </xf>
    <xf numFmtId="171" fontId="10" fillId="0" borderId="3" xfId="5" applyNumberFormat="1" applyFont="1" applyFill="1" applyBorder="1" applyAlignment="1">
      <alignment horizontal="right"/>
    </xf>
    <xf numFmtId="171" fontId="10" fillId="0" borderId="3" xfId="5" applyNumberFormat="1" applyFont="1" applyFill="1" applyBorder="1" applyAlignment="1">
      <alignment horizontal="center"/>
    </xf>
    <xf numFmtId="171" fontId="8" fillId="0" borderId="5" xfId="5" applyNumberFormat="1" applyFont="1" applyFill="1" applyBorder="1" applyAlignment="1">
      <alignment horizontal="center"/>
    </xf>
    <xf numFmtId="171" fontId="8" fillId="0" borderId="5" xfId="5" applyNumberFormat="1" applyFont="1" applyFill="1" applyBorder="1"/>
    <xf numFmtId="171" fontId="8" fillId="0" borderId="5" xfId="5" applyNumberFormat="1" applyFont="1" applyFill="1" applyBorder="1" applyAlignment="1">
      <alignment horizontal="right"/>
    </xf>
    <xf numFmtId="172" fontId="10" fillId="0" borderId="27" xfId="5" applyNumberFormat="1" applyFont="1" applyFill="1" applyBorder="1" applyAlignment="1">
      <alignment horizontal="right"/>
    </xf>
    <xf numFmtId="172" fontId="10" fillId="0" borderId="14" xfId="5" applyNumberFormat="1" applyFont="1" applyFill="1" applyBorder="1" applyAlignment="1">
      <alignment horizontal="right"/>
    </xf>
    <xf numFmtId="170" fontId="8" fillId="0" borderId="8" xfId="5" applyNumberFormat="1" applyFont="1" applyBorder="1" applyAlignment="1">
      <alignment horizontal="center"/>
    </xf>
    <xf numFmtId="170" fontId="8" fillId="0" borderId="0" xfId="5" applyNumberFormat="1" applyFont="1" applyBorder="1" applyAlignment="1">
      <alignment horizontal="center"/>
    </xf>
    <xf numFmtId="170" fontId="8" fillId="0" borderId="3" xfId="5" applyNumberFormat="1" applyFont="1" applyBorder="1"/>
    <xf numFmtId="170" fontId="8" fillId="0" borderId="8" xfId="5" applyNumberFormat="1" applyFont="1" applyBorder="1"/>
    <xf numFmtId="165" fontId="8" fillId="0" borderId="0" xfId="5" applyNumberFormat="1" applyFont="1" applyBorder="1" applyAlignment="1"/>
    <xf numFmtId="165" fontId="8" fillId="0" borderId="12" xfId="5" applyNumberFormat="1" applyFont="1" applyFill="1" applyBorder="1"/>
    <xf numFmtId="165" fontId="10" fillId="0" borderId="34" xfId="5" applyNumberFormat="1" applyFont="1" applyBorder="1"/>
    <xf numFmtId="165" fontId="10" fillId="0" borderId="28" xfId="5" applyNumberFormat="1" applyFont="1" applyBorder="1"/>
    <xf numFmtId="165" fontId="10" fillId="0" borderId="35" xfId="5" applyNumberFormat="1" applyFont="1" applyFill="1" applyBorder="1"/>
    <xf numFmtId="165" fontId="10" fillId="0" borderId="28" xfId="5" applyNumberFormat="1" applyFont="1" applyFill="1" applyBorder="1"/>
    <xf numFmtId="165" fontId="10" fillId="0" borderId="36" xfId="5" applyNumberFormat="1" applyFont="1" applyFill="1" applyBorder="1"/>
    <xf numFmtId="170" fontId="10" fillId="0" borderId="36" xfId="5" applyNumberFormat="1" applyFont="1" applyFill="1" applyBorder="1"/>
    <xf numFmtId="165" fontId="10" fillId="0" borderId="32" xfId="5" applyNumberFormat="1" applyFont="1" applyFill="1" applyBorder="1"/>
    <xf numFmtId="165" fontId="20" fillId="0" borderId="0" xfId="5" applyNumberFormat="1" applyFont="1" applyBorder="1"/>
    <xf numFmtId="170" fontId="20" fillId="0" borderId="0" xfId="5" applyNumberFormat="1" applyFont="1" applyBorder="1"/>
    <xf numFmtId="170" fontId="20" fillId="0" borderId="0" xfId="5" applyNumberFormat="1" applyFont="1" applyFill="1" applyBorder="1"/>
    <xf numFmtId="173" fontId="3" fillId="0" borderId="0" xfId="5" applyNumberFormat="1" applyFont="1" applyAlignment="1">
      <alignment horizontal="center"/>
    </xf>
    <xf numFmtId="165" fontId="3" fillId="0" borderId="0" xfId="5" applyNumberFormat="1" applyFont="1" applyFill="1"/>
    <xf numFmtId="9" fontId="11" fillId="0" borderId="0" xfId="4" applyFont="1"/>
    <xf numFmtId="170" fontId="8" fillId="0" borderId="3" xfId="5" applyNumberFormat="1" applyFont="1" applyBorder="1" applyAlignment="1">
      <alignment horizontal="center"/>
    </xf>
    <xf numFmtId="170" fontId="8" fillId="0" borderId="0" xfId="5" applyNumberFormat="1" applyFont="1" applyFill="1" applyBorder="1" applyAlignment="1">
      <alignment horizontal="right"/>
    </xf>
    <xf numFmtId="170" fontId="8" fillId="0" borderId="3" xfId="5" applyNumberFormat="1" applyFont="1" applyBorder="1" applyAlignment="1"/>
    <xf numFmtId="49" fontId="10" fillId="0" borderId="15" xfId="0" applyNumberFormat="1" applyFont="1" applyFill="1" applyBorder="1"/>
    <xf numFmtId="49" fontId="10" fillId="0" borderId="1" xfId="0" applyNumberFormat="1" applyFont="1" applyFill="1" applyBorder="1" applyAlignment="1">
      <alignment horizontal="center"/>
    </xf>
    <xf numFmtId="167" fontId="21" fillId="0" borderId="0" xfId="0" applyNumberFormat="1" applyFont="1" applyFill="1" applyAlignment="1">
      <alignment horizontal="center"/>
    </xf>
    <xf numFmtId="167" fontId="22" fillId="0" borderId="0" xfId="0" applyNumberFormat="1" applyFont="1" applyFill="1" applyAlignment="1">
      <alignment horizontal="center"/>
    </xf>
    <xf numFmtId="167" fontId="0" fillId="0" borderId="0" xfId="0" applyNumberFormat="1" applyFont="1" applyFill="1"/>
    <xf numFmtId="4" fontId="5" fillId="0" borderId="0" xfId="0" applyNumberFormat="1" applyFont="1"/>
    <xf numFmtId="165" fontId="10" fillId="0" borderId="15" xfId="0" applyNumberFormat="1" applyFont="1" applyBorder="1"/>
    <xf numFmtId="165" fontId="10" fillId="0" borderId="1" xfId="0" applyNumberFormat="1" applyFont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" fontId="10" fillId="0" borderId="5" xfId="0" applyNumberFormat="1" applyFont="1" applyFill="1" applyBorder="1" applyAlignment="1">
      <alignment horizontal="center"/>
    </xf>
    <xf numFmtId="165" fontId="10" fillId="0" borderId="5" xfId="0" applyNumberFormat="1" applyFont="1" applyFill="1" applyBorder="1"/>
    <xf numFmtId="165" fontId="10" fillId="0" borderId="6" xfId="0" applyNumberFormat="1" applyFont="1" applyBorder="1"/>
    <xf numFmtId="165" fontId="9" fillId="0" borderId="0" xfId="0" applyNumberFormat="1" applyFont="1" applyFill="1"/>
    <xf numFmtId="165" fontId="8" fillId="0" borderId="8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70" fontId="0" fillId="0" borderId="0" xfId="0" applyNumberFormat="1" applyFont="1"/>
    <xf numFmtId="3" fontId="10" fillId="0" borderId="3" xfId="0" applyNumberFormat="1" applyFont="1" applyBorder="1" applyAlignment="1">
      <alignment horizontal="right"/>
    </xf>
    <xf numFmtId="170" fontId="8" fillId="0" borderId="3" xfId="0" applyNumberFormat="1" applyFont="1" applyBorder="1" applyAlignment="1">
      <alignment horizontal="center"/>
    </xf>
    <xf numFmtId="165" fontId="10" fillId="0" borderId="18" xfId="0" applyNumberFormat="1" applyFont="1" applyBorder="1" applyAlignment="1"/>
    <xf numFmtId="165" fontId="10" fillId="0" borderId="6" xfId="0" applyNumberFormat="1" applyFont="1" applyBorder="1" applyAlignment="1"/>
    <xf numFmtId="165" fontId="9" fillId="0" borderId="0" xfId="0" applyNumberFormat="1" applyFont="1" applyAlignment="1"/>
    <xf numFmtId="165" fontId="10" fillId="0" borderId="27" xfId="0" applyNumberFormat="1" applyFont="1" applyFill="1" applyBorder="1" applyAlignment="1"/>
    <xf numFmtId="165" fontId="10" fillId="0" borderId="14" xfId="0" applyNumberFormat="1" applyFont="1" applyFill="1" applyBorder="1" applyAlignment="1"/>
    <xf numFmtId="165" fontId="10" fillId="0" borderId="3" xfId="0" applyNumberFormat="1" applyFont="1" applyBorder="1" applyAlignment="1"/>
    <xf numFmtId="165" fontId="8" fillId="0" borderId="3" xfId="0" applyNumberFormat="1" applyFont="1" applyBorder="1" applyAlignment="1"/>
    <xf numFmtId="165" fontId="8" fillId="0" borderId="7" xfId="0" applyNumberFormat="1" applyFont="1" applyBorder="1"/>
    <xf numFmtId="165" fontId="10" fillId="0" borderId="26" xfId="0" applyNumberFormat="1" applyFont="1" applyBorder="1" applyAlignment="1">
      <alignment horizontal="center"/>
    </xf>
    <xf numFmtId="165" fontId="8" fillId="0" borderId="30" xfId="0" applyNumberFormat="1" applyFont="1" applyBorder="1" applyAlignment="1"/>
    <xf numFmtId="165" fontId="23" fillId="0" borderId="0" xfId="0" applyNumberFormat="1" applyFont="1" applyBorder="1" applyAlignment="1">
      <alignment horizontal="right"/>
    </xf>
    <xf numFmtId="165" fontId="23" fillId="0" borderId="0" xfId="0" applyNumberFormat="1" applyFont="1" applyBorder="1" applyAlignment="1">
      <alignment horizontal="center"/>
    </xf>
    <xf numFmtId="3" fontId="23" fillId="0" borderId="15" xfId="0" applyNumberFormat="1" applyFont="1" applyBorder="1"/>
    <xf numFmtId="165" fontId="8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left"/>
    </xf>
    <xf numFmtId="165" fontId="10" fillId="0" borderId="8" xfId="0" applyNumberFormat="1" applyFont="1" applyFill="1" applyBorder="1"/>
    <xf numFmtId="3" fontId="10" fillId="0" borderId="8" xfId="0" applyNumberFormat="1" applyFont="1" applyFill="1" applyBorder="1" applyAlignment="1">
      <alignment horizontal="right"/>
    </xf>
    <xf numFmtId="170" fontId="8" fillId="0" borderId="8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171" fontId="8" fillId="0" borderId="3" xfId="0" applyNumberFormat="1" applyFont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wrapText="1"/>
    </xf>
    <xf numFmtId="165" fontId="2" fillId="0" borderId="0" xfId="5" applyNumberFormat="1" applyFont="1" applyAlignment="1">
      <alignment horizontal="center"/>
    </xf>
    <xf numFmtId="165" fontId="4" fillId="0" borderId="0" xfId="5" applyNumberFormat="1" applyFont="1" applyAlignment="1">
      <alignment horizontal="center"/>
    </xf>
    <xf numFmtId="165" fontId="6" fillId="0" borderId="0" xfId="5" applyNumberFormat="1" applyFont="1" applyAlignment="1">
      <alignment horizontal="center"/>
    </xf>
    <xf numFmtId="165" fontId="6" fillId="0" borderId="0" xfId="5" applyNumberFormat="1" applyFont="1" applyAlignment="1">
      <alignment horizontal="center" wrapText="1"/>
    </xf>
    <xf numFmtId="167" fontId="2" fillId="0" borderId="0" xfId="0" applyNumberFormat="1" applyFont="1" applyFill="1" applyAlignment="1">
      <alignment horizontal="center" wrapText="1"/>
    </xf>
  </cellXfs>
  <cellStyles count="6">
    <cellStyle name="Millares [0]" xfId="1" builtinId="6"/>
    <cellStyle name="Normal" xfId="0" builtinId="0"/>
    <cellStyle name="Normal 2" xfId="2"/>
    <cellStyle name="Normal 2 2" xfId="5"/>
    <cellStyle name="Normal 3" xfId="3"/>
    <cellStyle name="Porcentual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riomoran/AppData/Local/Temp/Deloitte.DA3/Docs/12309/1661655099100000543/minoritari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</sheetNames>
    <sheetDataSet>
      <sheetData sheetId="0">
        <row r="8">
          <cell r="E8">
            <v>-268406.56</v>
          </cell>
        </row>
        <row r="11">
          <cell r="E11">
            <v>-43359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O52"/>
  <sheetViews>
    <sheetView topLeftCell="A3" zoomScaleNormal="100" zoomScalePageLayoutView="50" workbookViewId="0">
      <selection activeCell="D8" sqref="D8"/>
    </sheetView>
  </sheetViews>
  <sheetFormatPr baseColWidth="10" defaultColWidth="11.42578125" defaultRowHeight="12.75"/>
  <cols>
    <col min="1" max="1" width="0.85546875" style="1" customWidth="1"/>
    <col min="2" max="2" width="50.7109375" style="1" customWidth="1"/>
    <col min="3" max="3" width="14.7109375" style="45" customWidth="1"/>
    <col min="4" max="4" width="12.7109375" style="63" customWidth="1"/>
    <col min="5" max="5" width="12.7109375" style="1" customWidth="1"/>
    <col min="6" max="6" width="0.85546875" style="1" customWidth="1"/>
    <col min="7" max="7" width="50.7109375" style="1" customWidth="1"/>
    <col min="8" max="8" width="14.7109375" style="48" customWidth="1"/>
    <col min="9" max="10" width="12.7109375" style="1" customWidth="1"/>
    <col min="11" max="12" width="12.5703125" style="1" customWidth="1"/>
    <col min="13" max="14" width="11.7109375" style="1" customWidth="1"/>
    <col min="15" max="16384" width="11.42578125" style="1"/>
  </cols>
  <sheetData>
    <row r="1" spans="1:14" s="101" customFormat="1" ht="20.25" customHeight="1">
      <c r="A1" s="316" t="s">
        <v>108</v>
      </c>
      <c r="B1" s="316"/>
      <c r="C1" s="316"/>
      <c r="D1" s="316"/>
      <c r="E1" s="316"/>
      <c r="F1" s="316"/>
      <c r="G1" s="316"/>
      <c r="H1" s="316"/>
      <c r="I1" s="316"/>
      <c r="J1" s="316"/>
    </row>
    <row r="3" spans="1:14" ht="15.75">
      <c r="A3" s="318" t="s">
        <v>104</v>
      </c>
      <c r="B3" s="318"/>
      <c r="C3" s="318"/>
      <c r="D3" s="318"/>
      <c r="E3" s="318"/>
      <c r="F3" s="318"/>
      <c r="G3" s="318"/>
      <c r="H3" s="318"/>
      <c r="I3" s="318"/>
      <c r="J3" s="318"/>
      <c r="K3" s="56"/>
      <c r="L3" s="56"/>
    </row>
    <row r="4" spans="1:14" ht="15">
      <c r="A4" s="317" t="s">
        <v>36</v>
      </c>
      <c r="B4" s="317"/>
      <c r="C4" s="317"/>
      <c r="D4" s="317"/>
      <c r="E4" s="317"/>
      <c r="F4" s="317"/>
      <c r="G4" s="317"/>
      <c r="H4" s="317"/>
      <c r="I4" s="317"/>
      <c r="J4" s="317"/>
      <c r="K4" s="37"/>
      <c r="L4" s="37"/>
    </row>
    <row r="5" spans="1:14" ht="13.5" thickBot="1">
      <c r="D5" s="131"/>
      <c r="I5" s="132"/>
      <c r="J5" s="4"/>
      <c r="K5" s="4"/>
      <c r="L5" s="4"/>
    </row>
    <row r="6" spans="1:14" s="8" customFormat="1" ht="12.75" customHeight="1">
      <c r="A6" s="74"/>
      <c r="B6" s="75"/>
      <c r="C6" s="5" t="s">
        <v>4</v>
      </c>
      <c r="D6" s="319" t="s">
        <v>192</v>
      </c>
      <c r="E6" s="319" t="s">
        <v>193</v>
      </c>
      <c r="F6" s="273"/>
      <c r="G6" s="273"/>
      <c r="H6" s="274" t="s">
        <v>4</v>
      </c>
      <c r="I6" s="319" t="s">
        <v>192</v>
      </c>
      <c r="J6" s="321" t="s">
        <v>193</v>
      </c>
      <c r="K6" s="7"/>
      <c r="L6" s="7"/>
    </row>
    <row r="7" spans="1:14" s="111" customFormat="1" ht="12.75" customHeight="1">
      <c r="A7" s="106"/>
      <c r="B7" s="107" t="s">
        <v>1</v>
      </c>
      <c r="C7" s="108" t="s">
        <v>5</v>
      </c>
      <c r="D7" s="320"/>
      <c r="E7" s="320"/>
      <c r="F7" s="109"/>
      <c r="G7" s="107" t="s">
        <v>39</v>
      </c>
      <c r="H7" s="108" t="s">
        <v>5</v>
      </c>
      <c r="I7" s="320"/>
      <c r="J7" s="322"/>
      <c r="K7" s="110"/>
      <c r="L7" s="110"/>
    </row>
    <row r="8" spans="1:14" ht="12.75" customHeight="1">
      <c r="A8" s="77"/>
      <c r="B8" s="16"/>
      <c r="C8" s="78"/>
      <c r="D8" s="159"/>
      <c r="E8" s="79"/>
      <c r="F8" s="80"/>
      <c r="G8" s="87"/>
      <c r="H8" s="90"/>
      <c r="I8" s="16"/>
      <c r="J8" s="150"/>
      <c r="K8" s="10"/>
      <c r="L8" s="10"/>
      <c r="M8" s="8"/>
    </row>
    <row r="9" spans="1:14" s="8" customFormat="1" ht="12.75" customHeight="1">
      <c r="A9" s="82"/>
      <c r="B9" s="11" t="s">
        <v>40</v>
      </c>
      <c r="C9" s="46"/>
      <c r="D9" s="105">
        <f>+D10+D13+D17+D18+D21+D22</f>
        <v>306096660</v>
      </c>
      <c r="E9" s="105">
        <f>+E10+E13+E17+E18+E21+E22</f>
        <v>297537423</v>
      </c>
      <c r="F9" s="11"/>
      <c r="G9" s="36" t="s">
        <v>45</v>
      </c>
      <c r="H9" s="46" t="s">
        <v>66</v>
      </c>
      <c r="I9" s="130">
        <f>+I10+I15+I16</f>
        <v>295498021</v>
      </c>
      <c r="J9" s="151">
        <f>+J10+J15+J16</f>
        <v>291700296</v>
      </c>
      <c r="K9" s="12"/>
      <c r="L9" s="12"/>
    </row>
    <row r="10" spans="1:14" s="8" customFormat="1" ht="12.75" customHeight="1">
      <c r="A10" s="83"/>
      <c r="B10" s="36" t="s">
        <v>41</v>
      </c>
      <c r="C10" s="46" t="s">
        <v>109</v>
      </c>
      <c r="D10" s="85">
        <f>+SUM(D11:D12)</f>
        <v>54914765</v>
      </c>
      <c r="E10" s="85">
        <f>+SUM(E11:E12)</f>
        <v>53560124</v>
      </c>
      <c r="F10" s="36"/>
      <c r="G10" s="88" t="s">
        <v>12</v>
      </c>
      <c r="H10" s="46" t="s">
        <v>122</v>
      </c>
      <c r="I10" s="85">
        <f>+SUM(I11:I14)</f>
        <v>273365005</v>
      </c>
      <c r="J10" s="139">
        <f>+SUM(J11:J14)</f>
        <v>269414506</v>
      </c>
      <c r="K10" s="13"/>
      <c r="L10" s="13"/>
      <c r="N10" s="14"/>
    </row>
    <row r="11" spans="1:14" s="8" customFormat="1" ht="12.75" customHeight="1">
      <c r="A11" s="83"/>
      <c r="B11" s="35" t="s">
        <v>51</v>
      </c>
      <c r="C11" s="46"/>
      <c r="D11" s="113">
        <v>7675289</v>
      </c>
      <c r="E11" s="113">
        <v>4806089</v>
      </c>
      <c r="F11" s="35"/>
      <c r="G11" s="36" t="s">
        <v>9</v>
      </c>
      <c r="H11" s="46"/>
      <c r="I11" s="112">
        <v>201000000</v>
      </c>
      <c r="J11" s="152">
        <v>199000000</v>
      </c>
      <c r="K11" s="13"/>
      <c r="L11" s="13"/>
      <c r="N11" s="15"/>
    </row>
    <row r="12" spans="1:14" ht="12.75" customHeight="1">
      <c r="A12" s="84"/>
      <c r="B12" s="35" t="s">
        <v>52</v>
      </c>
      <c r="C12" s="46"/>
      <c r="D12" s="113">
        <v>47239476</v>
      </c>
      <c r="E12" s="113">
        <v>48754035</v>
      </c>
      <c r="F12" s="35"/>
      <c r="G12" s="36" t="s">
        <v>10</v>
      </c>
      <c r="H12" s="46"/>
      <c r="I12" s="112">
        <f>3650000</f>
        <v>3650000</v>
      </c>
      <c r="J12" s="152">
        <v>7588004</v>
      </c>
      <c r="K12" s="13"/>
      <c r="L12" s="13"/>
      <c r="M12" s="8"/>
    </row>
    <row r="13" spans="1:14" ht="12.75" customHeight="1">
      <c r="A13" s="84"/>
      <c r="B13" s="36" t="s">
        <v>42</v>
      </c>
      <c r="C13" s="46" t="s">
        <v>110</v>
      </c>
      <c r="D13" s="85">
        <f>+SUM(D14:D16)</f>
        <v>166631616</v>
      </c>
      <c r="E13" s="85">
        <f>+SUM(E14:E16)</f>
        <v>160038516</v>
      </c>
      <c r="F13" s="81"/>
      <c r="G13" s="36" t="s">
        <v>11</v>
      </c>
      <c r="H13" s="46"/>
      <c r="I13" s="112">
        <v>70410257</v>
      </c>
      <c r="J13" s="152">
        <f>8498161+48615167+13201721-J12-4</f>
        <v>62727041</v>
      </c>
      <c r="K13" s="3"/>
      <c r="L13" s="3"/>
      <c r="M13" s="8"/>
      <c r="N13" s="14"/>
    </row>
    <row r="14" spans="1:14" ht="12.75" customHeight="1">
      <c r="A14" s="84"/>
      <c r="B14" s="35" t="s">
        <v>53</v>
      </c>
      <c r="C14" s="62"/>
      <c r="D14" s="113">
        <v>90458517</v>
      </c>
      <c r="E14" s="113">
        <v>88477728</v>
      </c>
      <c r="F14" s="81"/>
      <c r="G14" s="11" t="s">
        <v>62</v>
      </c>
      <c r="H14" s="46"/>
      <c r="I14" s="135">
        <f>-1695252</f>
        <v>-1695252</v>
      </c>
      <c r="J14" s="152">
        <v>99461</v>
      </c>
      <c r="K14" s="17"/>
      <c r="L14" s="17"/>
      <c r="M14" s="8"/>
      <c r="N14" s="14"/>
    </row>
    <row r="15" spans="1:14" ht="12.75" customHeight="1">
      <c r="A15" s="84"/>
      <c r="B15" s="35" t="s">
        <v>6</v>
      </c>
      <c r="C15" s="62"/>
      <c r="D15" s="113">
        <v>74670771</v>
      </c>
      <c r="E15" s="113">
        <v>71442776</v>
      </c>
      <c r="F15" s="81"/>
      <c r="G15" s="11" t="s">
        <v>63</v>
      </c>
      <c r="H15" s="46" t="s">
        <v>123</v>
      </c>
      <c r="I15" s="114">
        <v>19035690</v>
      </c>
      <c r="J15" s="153">
        <f>19822693-418598-503233</f>
        <v>18900862</v>
      </c>
      <c r="K15" s="17"/>
      <c r="L15" s="17"/>
      <c r="M15" s="8"/>
      <c r="N15" s="14"/>
    </row>
    <row r="16" spans="1:14" ht="12.75" customHeight="1">
      <c r="A16" s="84"/>
      <c r="B16" s="35" t="s">
        <v>54</v>
      </c>
      <c r="C16" s="62"/>
      <c r="D16" s="113">
        <v>1502328</v>
      </c>
      <c r="E16" s="113">
        <v>118012</v>
      </c>
      <c r="F16" s="81"/>
      <c r="G16" s="11" t="s">
        <v>64</v>
      </c>
      <c r="H16" s="46" t="s">
        <v>124</v>
      </c>
      <c r="I16" s="114">
        <v>3097326</v>
      </c>
      <c r="J16" s="153">
        <v>3384928</v>
      </c>
      <c r="K16" s="17"/>
      <c r="L16" s="17"/>
      <c r="M16" s="8"/>
      <c r="N16" s="14"/>
    </row>
    <row r="17" spans="1:14" ht="12.75" customHeight="1">
      <c r="A17" s="84"/>
      <c r="B17" s="36" t="s">
        <v>55</v>
      </c>
      <c r="C17" s="46" t="s">
        <v>111</v>
      </c>
      <c r="D17" s="85">
        <v>24804549</v>
      </c>
      <c r="E17" s="85">
        <v>21008888</v>
      </c>
      <c r="F17" s="81"/>
      <c r="G17" s="11"/>
      <c r="H17" s="46"/>
      <c r="I17" s="114"/>
      <c r="J17" s="153"/>
      <c r="K17" s="17"/>
      <c r="L17" s="17"/>
      <c r="M17" s="8"/>
      <c r="N17" s="14"/>
    </row>
    <row r="18" spans="1:14" ht="12.75" customHeight="1">
      <c r="A18" s="84"/>
      <c r="B18" s="36" t="s">
        <v>56</v>
      </c>
      <c r="C18" s="46"/>
      <c r="D18" s="85">
        <f>+SUM(D19:D20)</f>
        <v>30301583</v>
      </c>
      <c r="E18" s="85">
        <f>+SUM(E19:E20)</f>
        <v>33884004</v>
      </c>
      <c r="F18" s="81"/>
      <c r="G18" s="11"/>
      <c r="H18" s="46"/>
      <c r="I18" s="112"/>
      <c r="J18" s="152"/>
      <c r="K18" s="17"/>
      <c r="L18" s="124"/>
      <c r="M18" s="124"/>
      <c r="N18" s="14"/>
    </row>
    <row r="19" spans="1:14" ht="12.75" customHeight="1">
      <c r="A19" s="84"/>
      <c r="B19" s="35" t="s">
        <v>57</v>
      </c>
      <c r="C19" s="46" t="s">
        <v>112</v>
      </c>
      <c r="D19" s="115">
        <v>27370983</v>
      </c>
      <c r="E19" s="117">
        <f>29320966-503233</f>
        <v>28817733</v>
      </c>
      <c r="F19" s="81"/>
      <c r="G19" s="36" t="s">
        <v>46</v>
      </c>
      <c r="H19" s="46"/>
      <c r="I19" s="105">
        <f>+I20+I21+I25+I26+I27</f>
        <v>76346010</v>
      </c>
      <c r="J19" s="146">
        <f>+J20+J21+J25+J26+J27</f>
        <v>72406442</v>
      </c>
      <c r="K19" s="17"/>
      <c r="L19" s="17"/>
      <c r="M19" s="8"/>
      <c r="N19" s="14"/>
    </row>
    <row r="20" spans="1:14" ht="12.75" customHeight="1">
      <c r="A20" s="84"/>
      <c r="B20" s="35" t="s">
        <v>7</v>
      </c>
      <c r="C20" s="46" t="s">
        <v>113</v>
      </c>
      <c r="D20" s="115">
        <v>2930600</v>
      </c>
      <c r="E20" s="117">
        <v>5066271</v>
      </c>
      <c r="F20" s="81"/>
      <c r="G20" s="36" t="s">
        <v>65</v>
      </c>
      <c r="H20" s="46" t="s">
        <v>125</v>
      </c>
      <c r="I20" s="85">
        <v>2338158</v>
      </c>
      <c r="J20" s="139">
        <v>2367637</v>
      </c>
      <c r="K20" s="17"/>
      <c r="L20" s="17"/>
      <c r="M20" s="8"/>
      <c r="N20" s="14"/>
    </row>
    <row r="21" spans="1:14" ht="12.75" customHeight="1">
      <c r="A21" s="84"/>
      <c r="B21" s="36" t="s">
        <v>58</v>
      </c>
      <c r="C21" s="46" t="s">
        <v>115</v>
      </c>
      <c r="D21" s="114">
        <v>15726770</v>
      </c>
      <c r="E21" s="116">
        <v>16921699</v>
      </c>
      <c r="F21" s="81"/>
      <c r="G21" s="36" t="s">
        <v>67</v>
      </c>
      <c r="H21" s="46" t="s">
        <v>126</v>
      </c>
      <c r="I21" s="85">
        <f>+SUM(I22:I24)</f>
        <v>66202695</v>
      </c>
      <c r="J21" s="139">
        <f>+SUM(J22:J24)</f>
        <v>60888209</v>
      </c>
      <c r="K21" s="3"/>
      <c r="L21" s="3"/>
      <c r="M21" s="8"/>
      <c r="N21" s="14"/>
    </row>
    <row r="22" spans="1:14" ht="12.75" customHeight="1">
      <c r="A22" s="84"/>
      <c r="B22" s="36" t="s">
        <v>59</v>
      </c>
      <c r="C22" s="46" t="s">
        <v>116</v>
      </c>
      <c r="D22" s="116">
        <v>13717377</v>
      </c>
      <c r="E22" s="116">
        <v>12124192</v>
      </c>
      <c r="F22" s="35"/>
      <c r="G22" s="35" t="s">
        <v>68</v>
      </c>
      <c r="H22" s="46"/>
      <c r="I22" s="115">
        <v>64195097</v>
      </c>
      <c r="J22" s="154">
        <v>59943601</v>
      </c>
      <c r="K22" s="3"/>
      <c r="L22" s="3"/>
      <c r="M22" s="8"/>
      <c r="N22" s="14"/>
    </row>
    <row r="23" spans="1:14" ht="12.75" customHeight="1">
      <c r="A23" s="84"/>
      <c r="B23" s="36"/>
      <c r="C23" s="46"/>
      <c r="D23" s="159"/>
      <c r="E23" s="86"/>
      <c r="F23" s="81"/>
      <c r="G23" s="35" t="s">
        <v>69</v>
      </c>
      <c r="H23" s="46"/>
      <c r="I23" s="115">
        <v>1396661</v>
      </c>
      <c r="J23" s="154">
        <v>283390</v>
      </c>
      <c r="L23" s="16"/>
      <c r="M23" s="8"/>
      <c r="N23" s="14"/>
    </row>
    <row r="24" spans="1:14" s="8" customFormat="1" ht="12.75" customHeight="1">
      <c r="A24" s="82"/>
      <c r="B24" s="11"/>
      <c r="C24" s="85"/>
      <c r="D24" s="11"/>
      <c r="E24" s="85"/>
      <c r="F24" s="70"/>
      <c r="G24" s="35" t="s">
        <v>70</v>
      </c>
      <c r="H24" s="62"/>
      <c r="I24" s="115">
        <v>610937</v>
      </c>
      <c r="J24" s="154">
        <v>661218</v>
      </c>
      <c r="K24" s="12"/>
      <c r="L24" s="12"/>
    </row>
    <row r="25" spans="1:14" ht="12.75" customHeight="1">
      <c r="A25" s="84"/>
      <c r="B25" s="16"/>
      <c r="C25" s="102"/>
      <c r="D25" s="159"/>
      <c r="E25" s="103"/>
      <c r="F25" s="81"/>
      <c r="G25" s="36" t="s">
        <v>87</v>
      </c>
      <c r="H25" s="46" t="s">
        <v>118</v>
      </c>
      <c r="I25" s="85">
        <v>1145243</v>
      </c>
      <c r="J25" s="139">
        <v>1071631</v>
      </c>
      <c r="K25" s="13"/>
      <c r="L25" s="13"/>
      <c r="M25" s="8"/>
    </row>
    <row r="26" spans="1:14" ht="12.75" customHeight="1">
      <c r="A26" s="84"/>
      <c r="B26" s="16"/>
      <c r="C26" s="102"/>
      <c r="D26" s="159"/>
      <c r="E26" s="103"/>
      <c r="F26" s="81"/>
      <c r="G26" s="11" t="s">
        <v>13</v>
      </c>
      <c r="H26" s="57" t="s">
        <v>116</v>
      </c>
      <c r="I26" s="85">
        <v>6203546</v>
      </c>
      <c r="J26" s="139">
        <v>7733330</v>
      </c>
      <c r="K26" s="13"/>
      <c r="L26" s="13"/>
      <c r="M26" s="8"/>
    </row>
    <row r="27" spans="1:14" ht="12.75" customHeight="1">
      <c r="A27" s="84"/>
      <c r="B27" s="16"/>
      <c r="C27" s="102"/>
      <c r="D27" s="159"/>
      <c r="E27" s="103"/>
      <c r="F27" s="81"/>
      <c r="G27" s="36" t="s">
        <v>71</v>
      </c>
      <c r="H27" s="46"/>
      <c r="I27" s="85">
        <v>456368</v>
      </c>
      <c r="J27" s="139">
        <v>345635</v>
      </c>
      <c r="K27" s="18"/>
      <c r="L27" s="18"/>
      <c r="M27" s="8"/>
    </row>
    <row r="28" spans="1:14" ht="12.75" customHeight="1">
      <c r="A28" s="84"/>
      <c r="B28" s="16"/>
      <c r="C28" s="102"/>
      <c r="D28" s="159"/>
      <c r="E28" s="103"/>
      <c r="F28" s="81"/>
      <c r="G28" s="36"/>
      <c r="H28" s="46"/>
      <c r="I28" s="85"/>
      <c r="J28" s="139"/>
      <c r="K28" s="18"/>
      <c r="L28" s="18"/>
      <c r="M28" s="8"/>
    </row>
    <row r="29" spans="1:14" ht="12.75" customHeight="1">
      <c r="A29" s="84"/>
      <c r="B29" s="16"/>
      <c r="C29" s="102"/>
      <c r="D29" s="159"/>
      <c r="E29" s="103"/>
      <c r="F29" s="81"/>
      <c r="G29" s="36" t="s">
        <v>47</v>
      </c>
      <c r="H29" s="46"/>
      <c r="I29" s="105">
        <f>+I30+I31+I35+I36+I42</f>
        <v>101967072</v>
      </c>
      <c r="J29" s="146">
        <f>+J30+J31+J35+J36+J42</f>
        <v>104726220</v>
      </c>
      <c r="K29" s="18"/>
      <c r="L29" s="18"/>
      <c r="M29" s="8"/>
      <c r="N29" s="8"/>
    </row>
    <row r="30" spans="1:14" ht="12.75" customHeight="1">
      <c r="A30" s="84"/>
      <c r="B30" s="11" t="s">
        <v>43</v>
      </c>
      <c r="C30" s="46"/>
      <c r="D30" s="105">
        <f>+D31+D32+D37+D40+D41+D42</f>
        <v>167714443</v>
      </c>
      <c r="E30" s="105">
        <f>+E31+E32+E37+E40+E41+E42</f>
        <v>171295535</v>
      </c>
      <c r="F30" s="81"/>
      <c r="G30" s="11" t="s">
        <v>14</v>
      </c>
      <c r="H30" s="57" t="s">
        <v>187</v>
      </c>
      <c r="I30" s="97">
        <v>1784209</v>
      </c>
      <c r="J30" s="155">
        <v>1902871</v>
      </c>
      <c r="K30" s="4"/>
      <c r="L30" s="4"/>
      <c r="M30" s="125"/>
      <c r="N30" s="125"/>
    </row>
    <row r="31" spans="1:14" ht="12.75" customHeight="1">
      <c r="A31" s="84"/>
      <c r="B31" s="11" t="s">
        <v>3</v>
      </c>
      <c r="C31" s="46" t="s">
        <v>117</v>
      </c>
      <c r="D31" s="85">
        <v>5969653</v>
      </c>
      <c r="E31" s="85">
        <v>5529321</v>
      </c>
      <c r="F31" s="81"/>
      <c r="G31" s="11" t="s">
        <v>72</v>
      </c>
      <c r="H31" s="57" t="s">
        <v>126</v>
      </c>
      <c r="I31" s="97">
        <f>+SUM(I32:I34)</f>
        <v>37281858</v>
      </c>
      <c r="J31" s="155">
        <f>+SUM(J32:J34)</f>
        <v>43866345</v>
      </c>
      <c r="K31" s="18"/>
      <c r="L31" s="18"/>
      <c r="M31" s="8"/>
    </row>
    <row r="32" spans="1:14" ht="12.75" customHeight="1">
      <c r="A32" s="83"/>
      <c r="B32" s="11" t="s">
        <v>44</v>
      </c>
      <c r="C32" s="46" t="s">
        <v>188</v>
      </c>
      <c r="D32" s="85">
        <f>+SUM(D33:D36)</f>
        <v>120319529</v>
      </c>
      <c r="E32" s="85">
        <f>+SUM(E33:E36)</f>
        <v>138595895</v>
      </c>
      <c r="F32" s="68"/>
      <c r="G32" s="35" t="s">
        <v>68</v>
      </c>
      <c r="H32" s="46"/>
      <c r="I32" s="133">
        <v>33312132</v>
      </c>
      <c r="J32" s="156">
        <v>39071225</v>
      </c>
      <c r="K32" s="13"/>
      <c r="L32" s="13"/>
      <c r="M32" s="8"/>
    </row>
    <row r="33" spans="1:15" ht="12.75" customHeight="1">
      <c r="A33" s="83"/>
      <c r="B33" s="35" t="s">
        <v>8</v>
      </c>
      <c r="C33" s="46"/>
      <c r="D33" s="117">
        <v>97472412</v>
      </c>
      <c r="E33" s="117">
        <v>111775364</v>
      </c>
      <c r="F33" s="68"/>
      <c r="G33" s="35" t="s">
        <v>69</v>
      </c>
      <c r="H33" s="46"/>
      <c r="I33" s="133">
        <v>231334</v>
      </c>
      <c r="J33" s="156">
        <v>216959</v>
      </c>
      <c r="K33" s="19"/>
      <c r="L33" s="19"/>
      <c r="M33" s="8"/>
    </row>
    <row r="34" spans="1:15" ht="12.75" customHeight="1">
      <c r="A34" s="83"/>
      <c r="B34" s="35" t="s">
        <v>60</v>
      </c>
      <c r="C34" s="46" t="s">
        <v>118</v>
      </c>
      <c r="D34" s="117">
        <v>2807391</v>
      </c>
      <c r="E34" s="117">
        <v>2634455</v>
      </c>
      <c r="F34" s="68"/>
      <c r="G34" s="35" t="s">
        <v>70</v>
      </c>
      <c r="H34" s="62"/>
      <c r="I34" s="133">
        <v>3738392</v>
      </c>
      <c r="J34" s="156">
        <v>4578161</v>
      </c>
      <c r="K34" s="19"/>
      <c r="L34" s="19"/>
      <c r="M34" s="8"/>
    </row>
    <row r="35" spans="1:15" s="8" customFormat="1" ht="12.75" customHeight="1">
      <c r="A35" s="83"/>
      <c r="B35" s="16" t="s">
        <v>84</v>
      </c>
      <c r="C35" s="62"/>
      <c r="D35" s="115">
        <f>383495+402</f>
        <v>383897</v>
      </c>
      <c r="E35" s="115">
        <v>397129</v>
      </c>
      <c r="F35" s="68"/>
      <c r="G35" s="89" t="s">
        <v>86</v>
      </c>
      <c r="H35" s="46" t="s">
        <v>118</v>
      </c>
      <c r="I35" s="97">
        <v>916143</v>
      </c>
      <c r="J35" s="155">
        <v>499255</v>
      </c>
      <c r="K35" s="13"/>
      <c r="L35" s="13"/>
    </row>
    <row r="36" spans="1:15" s="8" customFormat="1" ht="12.75" customHeight="1">
      <c r="A36" s="83"/>
      <c r="B36" s="16" t="s">
        <v>85</v>
      </c>
      <c r="C36" s="46" t="s">
        <v>119</v>
      </c>
      <c r="D36" s="115">
        <v>19655829</v>
      </c>
      <c r="E36" s="115">
        <v>23788947</v>
      </c>
      <c r="F36" s="68"/>
      <c r="G36" s="36" t="s">
        <v>48</v>
      </c>
      <c r="H36" s="46"/>
      <c r="I36" s="134">
        <f>+SUM(I37:I41)</f>
        <v>61035815</v>
      </c>
      <c r="J36" s="157">
        <v>56942133</v>
      </c>
      <c r="K36" s="13"/>
      <c r="L36" s="13"/>
    </row>
    <row r="37" spans="1:15" s="8" customFormat="1" ht="12.75" customHeight="1">
      <c r="A37" s="83"/>
      <c r="B37" s="11" t="s">
        <v>102</v>
      </c>
      <c r="C37" s="46"/>
      <c r="D37" s="97">
        <f>SUM(D38:D39)</f>
        <v>754500</v>
      </c>
      <c r="E37" s="85">
        <f>SUM(E38:E39)</f>
        <v>3908858</v>
      </c>
      <c r="F37" s="68"/>
      <c r="G37" s="35" t="s">
        <v>15</v>
      </c>
      <c r="H37" s="46" t="s">
        <v>188</v>
      </c>
      <c r="I37" s="133">
        <v>27507846</v>
      </c>
      <c r="J37" s="156">
        <v>25957737</v>
      </c>
      <c r="K37" s="13"/>
      <c r="L37" s="13"/>
    </row>
    <row r="38" spans="1:15" s="8" customFormat="1" ht="12.75" customHeight="1">
      <c r="A38" s="83"/>
      <c r="B38" s="16" t="s">
        <v>7</v>
      </c>
      <c r="C38" s="46" t="s">
        <v>120</v>
      </c>
      <c r="D38" s="93">
        <v>754500</v>
      </c>
      <c r="E38" s="168">
        <v>3885175</v>
      </c>
      <c r="F38" s="68"/>
      <c r="G38" s="170" t="s">
        <v>88</v>
      </c>
      <c r="H38" s="46" t="s">
        <v>191</v>
      </c>
      <c r="I38" s="133">
        <v>2028117</v>
      </c>
      <c r="J38" s="156">
        <v>1679738</v>
      </c>
      <c r="K38" s="13"/>
      <c r="L38" s="13"/>
    </row>
    <row r="39" spans="1:15" s="8" customFormat="1" ht="12.75" customHeight="1">
      <c r="A39" s="83"/>
      <c r="B39" s="16" t="s">
        <v>103</v>
      </c>
      <c r="C39" s="46"/>
      <c r="D39" s="164">
        <v>0</v>
      </c>
      <c r="E39" s="168">
        <v>23683</v>
      </c>
      <c r="F39" s="68"/>
      <c r="G39" s="170" t="s">
        <v>89</v>
      </c>
      <c r="H39" s="46" t="s">
        <v>188</v>
      </c>
      <c r="I39" s="133">
        <f>16521763+217441</f>
        <v>16739204</v>
      </c>
      <c r="J39" s="156">
        <v>15640670</v>
      </c>
      <c r="K39" s="13"/>
      <c r="L39" s="13"/>
    </row>
    <row r="40" spans="1:15" s="8" customFormat="1" ht="12.75" customHeight="1">
      <c r="A40" s="83"/>
      <c r="B40" s="11" t="s">
        <v>92</v>
      </c>
      <c r="C40" s="46" t="s">
        <v>115</v>
      </c>
      <c r="D40" s="97">
        <v>10084636</v>
      </c>
      <c r="E40" s="70">
        <v>6058299</v>
      </c>
      <c r="F40" s="68"/>
      <c r="G40" s="170" t="s">
        <v>90</v>
      </c>
      <c r="H40" s="46"/>
      <c r="I40" s="133">
        <v>7884679</v>
      </c>
      <c r="J40" s="156">
        <v>7030670</v>
      </c>
      <c r="K40" s="13"/>
      <c r="L40" s="13"/>
    </row>
    <row r="41" spans="1:15" s="8" customFormat="1" ht="12.75" customHeight="1">
      <c r="A41" s="83"/>
      <c r="B41" s="11" t="s">
        <v>16</v>
      </c>
      <c r="C41" s="46"/>
      <c r="D41" s="160">
        <v>1067831</v>
      </c>
      <c r="E41" s="169">
        <v>1942260</v>
      </c>
      <c r="F41" s="68"/>
      <c r="G41" s="170" t="s">
        <v>85</v>
      </c>
      <c r="H41" s="46" t="s">
        <v>119</v>
      </c>
      <c r="I41" s="133">
        <v>6875969</v>
      </c>
      <c r="J41" s="156">
        <v>6633318</v>
      </c>
      <c r="K41" s="20"/>
      <c r="L41" s="20"/>
    </row>
    <row r="42" spans="1:15" s="8" customFormat="1" ht="12.75" customHeight="1">
      <c r="A42" s="83"/>
      <c r="B42" s="11" t="s">
        <v>61</v>
      </c>
      <c r="C42" s="46" t="s">
        <v>121</v>
      </c>
      <c r="D42" s="97">
        <v>29518294</v>
      </c>
      <c r="E42" s="70">
        <v>15260902</v>
      </c>
      <c r="F42" s="68"/>
      <c r="G42" s="171" t="s">
        <v>16</v>
      </c>
      <c r="H42" s="46"/>
      <c r="I42" s="97">
        <v>949047</v>
      </c>
      <c r="J42" s="155">
        <v>1515616</v>
      </c>
      <c r="K42" s="13"/>
      <c r="L42" s="13"/>
      <c r="O42" s="125"/>
    </row>
    <row r="43" spans="1:15" ht="12.75" customHeight="1" thickBot="1">
      <c r="A43" s="161"/>
      <c r="B43" s="162" t="s">
        <v>2</v>
      </c>
      <c r="C43" s="163"/>
      <c r="D43" s="99">
        <f>+D30+D9</f>
        <v>473811103</v>
      </c>
      <c r="E43" s="167">
        <f>+E30+E9</f>
        <v>468832958</v>
      </c>
      <c r="F43" s="165"/>
      <c r="G43" s="172" t="s">
        <v>17</v>
      </c>
      <c r="H43" s="166"/>
      <c r="I43" s="167">
        <f>+I29+I19+I9</f>
        <v>473811103</v>
      </c>
      <c r="J43" s="158">
        <f>+J29+J19+J9</f>
        <v>468832958</v>
      </c>
      <c r="K43" s="22"/>
      <c r="L43" s="22"/>
    </row>
    <row r="44" spans="1:15">
      <c r="A44" s="21"/>
      <c r="B44" s="21"/>
      <c r="C44" s="47"/>
      <c r="D44" s="64"/>
      <c r="E44" s="39"/>
      <c r="F44" s="21"/>
      <c r="G44" s="21"/>
      <c r="H44" s="49"/>
      <c r="I44" s="40"/>
      <c r="J44" s="40"/>
      <c r="K44" s="24"/>
      <c r="L44" s="24"/>
    </row>
    <row r="45" spans="1:15" ht="15" customHeight="1">
      <c r="A45" s="315" t="s">
        <v>105</v>
      </c>
      <c r="B45" s="315"/>
      <c r="C45" s="315"/>
      <c r="D45" s="315"/>
      <c r="E45" s="315"/>
      <c r="F45" s="315"/>
      <c r="G45" s="315"/>
      <c r="H45" s="315"/>
      <c r="I45" s="315"/>
      <c r="J45" s="315"/>
      <c r="K45" s="45"/>
      <c r="L45" s="45"/>
    </row>
    <row r="46" spans="1:15" ht="14.25">
      <c r="A46" s="21"/>
      <c r="B46" s="21"/>
      <c r="C46" s="47"/>
      <c r="D46" s="127"/>
      <c r="E46" s="126"/>
      <c r="F46" s="21"/>
      <c r="G46" s="21"/>
      <c r="H46" s="49"/>
      <c r="I46" s="39"/>
      <c r="J46" s="39"/>
      <c r="K46" s="23"/>
      <c r="L46" s="23"/>
    </row>
    <row r="47" spans="1:15">
      <c r="A47" s="21"/>
      <c r="B47" s="16"/>
      <c r="C47" s="7"/>
      <c r="D47" s="73"/>
      <c r="E47" s="39"/>
      <c r="F47" s="128"/>
      <c r="G47" s="41"/>
      <c r="H47" s="50"/>
      <c r="I47" s="47"/>
      <c r="J47" s="47"/>
      <c r="K47" s="45"/>
      <c r="L47" s="45"/>
    </row>
    <row r="48" spans="1:15">
      <c r="A48" s="21"/>
      <c r="B48" s="21"/>
      <c r="C48" s="47"/>
      <c r="D48" s="65"/>
      <c r="E48" s="21"/>
      <c r="F48" s="10"/>
      <c r="G48" s="10"/>
      <c r="H48" s="51"/>
      <c r="I48" s="42"/>
      <c r="J48" s="42"/>
      <c r="K48" s="26"/>
      <c r="L48" s="26"/>
    </row>
    <row r="49" spans="3:8">
      <c r="F49" s="4"/>
      <c r="G49" s="25"/>
      <c r="H49" s="52"/>
    </row>
    <row r="50" spans="3:8">
      <c r="F50" s="4"/>
      <c r="G50" s="4"/>
      <c r="H50" s="53"/>
    </row>
    <row r="51" spans="3:8">
      <c r="C51" s="45" t="s">
        <v>101</v>
      </c>
      <c r="D51" s="129">
        <f>E43-J43</f>
        <v>0</v>
      </c>
      <c r="E51" s="129" t="e">
        <f>#REF!-#REF!</f>
        <v>#REF!</v>
      </c>
      <c r="F51" s="4"/>
      <c r="G51" s="4"/>
      <c r="H51" s="53"/>
    </row>
    <row r="52" spans="3:8">
      <c r="F52" s="4"/>
      <c r="G52" s="4"/>
      <c r="H52" s="53"/>
    </row>
  </sheetData>
  <sheetProtection password="CA9D"/>
  <mergeCells count="8">
    <mergeCell ref="A45:J45"/>
    <mergeCell ref="A1:J1"/>
    <mergeCell ref="A4:J4"/>
    <mergeCell ref="A3:J3"/>
    <mergeCell ref="E6:E7"/>
    <mergeCell ref="J6:J7"/>
    <mergeCell ref="D6:D7"/>
    <mergeCell ref="I6:I7"/>
  </mergeCells>
  <phoneticPr fontId="0" type="noConversion"/>
  <printOptions horizontalCentered="1"/>
  <pageMargins left="0" right="0" top="0.78740157480314965" bottom="0" header="0" footer="0.39370078740157483"/>
  <pageSetup paperSize="9" scale="84" orientation="landscape" useFirstPageNumber="1" horizontalDpi="4294967292" verticalDpi="3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G72"/>
  <sheetViews>
    <sheetView topLeftCell="A17" zoomScaleNormal="100" workbookViewId="0">
      <selection activeCell="C33" sqref="C33"/>
    </sheetView>
  </sheetViews>
  <sheetFormatPr baseColWidth="10" defaultColWidth="11.42578125" defaultRowHeight="15"/>
  <cols>
    <col min="1" max="1" width="0.85546875" style="2" customWidth="1"/>
    <col min="2" max="2" width="66" style="2" bestFit="1" customWidth="1"/>
    <col min="3" max="3" width="11.7109375" style="54" customWidth="1"/>
    <col min="4" max="5" width="11.7109375" style="2" customWidth="1"/>
    <col min="6" max="6" width="11.28515625" style="2" customWidth="1"/>
    <col min="7" max="16384" width="11.42578125" style="2"/>
  </cols>
  <sheetData>
    <row r="1" spans="1:12" s="28" customFormat="1" ht="18.75">
      <c r="A1" s="323" t="s">
        <v>108</v>
      </c>
      <c r="B1" s="323"/>
      <c r="C1" s="323"/>
      <c r="D1" s="323"/>
      <c r="E1" s="323"/>
      <c r="F1" s="27"/>
      <c r="G1" s="27"/>
      <c r="H1" s="27"/>
      <c r="I1" s="27"/>
      <c r="J1" s="27"/>
      <c r="K1" s="27"/>
      <c r="L1" s="27"/>
    </row>
    <row r="2" spans="1:12" s="30" customFormat="1" ht="16.5">
      <c r="A2" s="29"/>
      <c r="B2" s="29"/>
      <c r="C2" s="56"/>
      <c r="D2" s="29"/>
      <c r="E2" s="29"/>
      <c r="F2" s="29"/>
      <c r="G2" s="29"/>
      <c r="H2" s="29"/>
      <c r="I2" s="29"/>
      <c r="J2" s="29"/>
      <c r="K2" s="29"/>
      <c r="L2" s="29"/>
    </row>
    <row r="3" spans="1:12" s="30" customFormat="1" ht="16.5">
      <c r="A3" s="318" t="s">
        <v>106</v>
      </c>
      <c r="B3" s="318"/>
      <c r="C3" s="318"/>
      <c r="D3" s="318"/>
      <c r="E3" s="318"/>
      <c r="F3" s="29"/>
      <c r="G3" s="29"/>
      <c r="H3" s="29"/>
      <c r="I3" s="29"/>
      <c r="J3" s="29"/>
      <c r="K3" s="29"/>
      <c r="L3" s="29"/>
    </row>
    <row r="4" spans="1:12" s="32" customFormat="1" ht="15.75">
      <c r="A4" s="317" t="s">
        <v>36</v>
      </c>
      <c r="B4" s="317"/>
      <c r="C4" s="317"/>
      <c r="D4" s="317"/>
      <c r="E4" s="317"/>
      <c r="F4" s="31"/>
      <c r="G4" s="31"/>
      <c r="H4" s="31"/>
      <c r="I4" s="31"/>
      <c r="J4" s="31"/>
      <c r="K4" s="31"/>
      <c r="L4" s="31"/>
    </row>
    <row r="5" spans="1:12" ht="14.25" thickBot="1">
      <c r="A5" s="1"/>
      <c r="B5" s="1"/>
      <c r="C5" s="48"/>
      <c r="D5" s="1"/>
      <c r="E5" s="132"/>
      <c r="F5" s="1"/>
      <c r="G5" s="1"/>
      <c r="H5" s="1"/>
      <c r="I5" s="1"/>
      <c r="J5" s="1"/>
      <c r="K5" s="1"/>
      <c r="L5" s="1"/>
    </row>
    <row r="6" spans="1:12" s="9" customFormat="1">
      <c r="A6" s="74"/>
      <c r="B6" s="92"/>
      <c r="C6" s="55" t="s">
        <v>4</v>
      </c>
      <c r="D6" s="66" t="s">
        <v>0</v>
      </c>
      <c r="E6" s="6" t="s">
        <v>0</v>
      </c>
      <c r="F6" s="8"/>
      <c r="G6" s="8"/>
      <c r="H6" s="8"/>
      <c r="I6" s="8"/>
      <c r="J6" s="8"/>
      <c r="K6" s="8"/>
      <c r="L6" s="8"/>
    </row>
    <row r="7" spans="1:12" s="9" customFormat="1">
      <c r="A7" s="76"/>
      <c r="B7" s="33"/>
      <c r="C7" s="33" t="s">
        <v>5</v>
      </c>
      <c r="D7" s="67">
        <v>2014</v>
      </c>
      <c r="E7" s="43">
        <v>2013</v>
      </c>
      <c r="F7" s="8"/>
      <c r="G7" s="8"/>
      <c r="H7" s="8"/>
      <c r="I7" s="8"/>
      <c r="J7" s="8"/>
      <c r="K7" s="8"/>
      <c r="L7" s="8"/>
    </row>
    <row r="8" spans="1:12" ht="13.5" customHeight="1">
      <c r="A8" s="77"/>
      <c r="B8" s="93"/>
      <c r="C8" s="94"/>
      <c r="D8" s="95"/>
      <c r="E8" s="137"/>
      <c r="F8" s="1"/>
      <c r="G8" s="1"/>
      <c r="H8" s="1"/>
      <c r="I8" s="1"/>
      <c r="J8" s="1"/>
      <c r="K8" s="1"/>
      <c r="L8" s="1"/>
    </row>
    <row r="9" spans="1:12" s="9" customFormat="1" ht="13.5" customHeight="1">
      <c r="A9" s="82"/>
      <c r="B9" s="11" t="s">
        <v>49</v>
      </c>
      <c r="C9" s="57"/>
      <c r="D9" s="68"/>
      <c r="E9" s="138"/>
      <c r="F9" s="8"/>
      <c r="G9" s="8"/>
      <c r="H9" s="8"/>
      <c r="I9" s="8"/>
      <c r="J9" s="8"/>
      <c r="K9" s="8"/>
      <c r="L9" s="8"/>
    </row>
    <row r="10" spans="1:12" ht="13.5" customHeight="1">
      <c r="A10" s="77"/>
      <c r="B10" s="11" t="s">
        <v>93</v>
      </c>
      <c r="C10" s="57" t="s">
        <v>127</v>
      </c>
      <c r="D10" s="85">
        <f>+D11+D12</f>
        <v>314671481</v>
      </c>
      <c r="E10" s="139">
        <f>+E11+E12</f>
        <v>286801429</v>
      </c>
      <c r="F10" s="1"/>
      <c r="G10" s="38"/>
      <c r="H10" s="1"/>
      <c r="I10" s="1"/>
      <c r="J10" s="1"/>
      <c r="K10" s="1"/>
      <c r="L10" s="1"/>
    </row>
    <row r="11" spans="1:12" ht="13.5" customHeight="1">
      <c r="A11" s="77"/>
      <c r="B11" s="16" t="s">
        <v>18</v>
      </c>
      <c r="C11" s="57"/>
      <c r="D11" s="118">
        <v>52583789</v>
      </c>
      <c r="E11" s="140">
        <v>53568895</v>
      </c>
      <c r="F11" s="1"/>
      <c r="G11" s="1"/>
      <c r="H11" s="1"/>
      <c r="I11" s="1"/>
      <c r="J11" s="1"/>
      <c r="K11" s="1"/>
      <c r="L11" s="1"/>
    </row>
    <row r="12" spans="1:12" ht="13.5" customHeight="1">
      <c r="A12" s="77"/>
      <c r="B12" s="16" t="s">
        <v>19</v>
      </c>
      <c r="C12" s="57"/>
      <c r="D12" s="118">
        <v>262087692</v>
      </c>
      <c r="E12" s="140">
        <v>233232534</v>
      </c>
      <c r="F12" s="1"/>
      <c r="G12" s="1"/>
      <c r="H12" s="1"/>
      <c r="I12" s="1"/>
      <c r="J12" s="1"/>
      <c r="K12" s="1"/>
      <c r="L12" s="1"/>
    </row>
    <row r="13" spans="1:12" ht="13.5" customHeight="1">
      <c r="A13" s="77"/>
      <c r="B13" s="11" t="s">
        <v>20</v>
      </c>
      <c r="C13" s="57"/>
      <c r="D13" s="85">
        <v>226275</v>
      </c>
      <c r="E13" s="139">
        <v>-11140</v>
      </c>
      <c r="F13" s="1"/>
      <c r="G13" s="1"/>
      <c r="H13" s="1"/>
      <c r="I13" s="1"/>
      <c r="J13" s="1"/>
      <c r="K13" s="1"/>
      <c r="L13" s="1"/>
    </row>
    <row r="14" spans="1:12" ht="13.5" customHeight="1">
      <c r="A14" s="77"/>
      <c r="B14" s="11" t="s">
        <v>94</v>
      </c>
      <c r="C14" s="57" t="s">
        <v>128</v>
      </c>
      <c r="D14" s="85">
        <f>+SUM(D15:D18)</f>
        <v>-75047035</v>
      </c>
      <c r="E14" s="139">
        <f>+SUM(E15:E18)</f>
        <v>-66427284</v>
      </c>
      <c r="F14" s="1"/>
      <c r="G14" s="1"/>
      <c r="H14" s="38"/>
      <c r="I14" s="38"/>
      <c r="J14" s="1"/>
      <c r="K14" s="1"/>
      <c r="L14" s="1"/>
    </row>
    <row r="15" spans="1:12" ht="13.5" customHeight="1">
      <c r="A15" s="77"/>
      <c r="B15" s="16" t="s">
        <v>21</v>
      </c>
      <c r="C15" s="57"/>
      <c r="D15" s="69">
        <v>-40989558</v>
      </c>
      <c r="E15" s="141">
        <v>-38251421</v>
      </c>
      <c r="F15" s="1"/>
      <c r="G15" s="1"/>
      <c r="J15" s="1"/>
      <c r="K15" s="1"/>
      <c r="L15" s="1"/>
    </row>
    <row r="16" spans="1:12" ht="13.5" customHeight="1">
      <c r="A16" s="77"/>
      <c r="B16" s="16" t="s">
        <v>35</v>
      </c>
      <c r="C16" s="57"/>
      <c r="D16" s="69">
        <v>-13291112</v>
      </c>
      <c r="E16" s="141">
        <v>-12537401</v>
      </c>
      <c r="F16" s="1"/>
      <c r="G16" s="1"/>
      <c r="H16" s="1"/>
      <c r="I16" s="1"/>
      <c r="J16" s="1"/>
      <c r="K16" s="1"/>
      <c r="L16" s="1"/>
    </row>
    <row r="17" spans="1:12" ht="13.5" customHeight="1">
      <c r="A17" s="77"/>
      <c r="B17" s="16" t="s">
        <v>22</v>
      </c>
      <c r="C17" s="57"/>
      <c r="D17" s="69">
        <v>-20775054</v>
      </c>
      <c r="E17" s="141">
        <v>-15574664</v>
      </c>
      <c r="F17" s="1"/>
      <c r="G17" s="1"/>
      <c r="H17" s="1"/>
      <c r="I17" s="1"/>
      <c r="J17" s="1"/>
      <c r="K17" s="1"/>
      <c r="L17" s="1"/>
    </row>
    <row r="18" spans="1:12" ht="13.5" customHeight="1">
      <c r="A18" s="77"/>
      <c r="B18" s="16" t="s">
        <v>38</v>
      </c>
      <c r="C18" s="57" t="s">
        <v>117</v>
      </c>
      <c r="D18" s="119">
        <v>8689</v>
      </c>
      <c r="E18" s="142">
        <v>-63798</v>
      </c>
      <c r="F18" s="1"/>
      <c r="G18" s="1"/>
      <c r="H18" s="1"/>
      <c r="I18" s="1"/>
      <c r="J18" s="1"/>
      <c r="K18" s="1"/>
      <c r="L18" s="1"/>
    </row>
    <row r="19" spans="1:12" ht="13.5" customHeight="1">
      <c r="A19" s="82"/>
      <c r="B19" s="11" t="s">
        <v>95</v>
      </c>
      <c r="C19" s="57"/>
      <c r="D19" s="120">
        <f>+D20+D21</f>
        <v>30477800</v>
      </c>
      <c r="E19" s="143">
        <f>+E20+E21</f>
        <v>27915584</v>
      </c>
      <c r="F19" s="1"/>
      <c r="G19" s="1"/>
      <c r="H19" s="1"/>
      <c r="I19" s="1"/>
      <c r="J19" s="1"/>
      <c r="K19" s="1"/>
      <c r="L19" s="1"/>
    </row>
    <row r="20" spans="1:12" s="9" customFormat="1" ht="13.5" customHeight="1">
      <c r="A20" s="77"/>
      <c r="B20" s="44" t="s">
        <v>23</v>
      </c>
      <c r="C20" s="57"/>
      <c r="D20" s="118">
        <v>5160847</v>
      </c>
      <c r="E20" s="140">
        <v>4429323</v>
      </c>
      <c r="F20" s="8"/>
      <c r="G20" s="8"/>
      <c r="H20" s="8"/>
      <c r="I20" s="8"/>
      <c r="J20" s="8"/>
      <c r="K20" s="8"/>
      <c r="L20" s="8"/>
    </row>
    <row r="21" spans="1:12" s="9" customFormat="1" ht="13.5" customHeight="1">
      <c r="A21" s="77"/>
      <c r="B21" s="44" t="s">
        <v>73</v>
      </c>
      <c r="C21" s="57" t="s">
        <v>129</v>
      </c>
      <c r="D21" s="118">
        <v>25316953</v>
      </c>
      <c r="E21" s="140">
        <f>23504538-18277</f>
        <v>23486261</v>
      </c>
      <c r="F21" s="8"/>
      <c r="G21" s="8"/>
      <c r="H21" s="8"/>
      <c r="I21" s="8"/>
      <c r="J21" s="8"/>
      <c r="K21" s="8"/>
      <c r="L21" s="8"/>
    </row>
    <row r="22" spans="1:12" ht="13.5" customHeight="1">
      <c r="A22" s="77"/>
      <c r="B22" s="11" t="s">
        <v>96</v>
      </c>
      <c r="C22" s="57"/>
      <c r="D22" s="85">
        <f>+D23+D24</f>
        <v>-179846225</v>
      </c>
      <c r="E22" s="139">
        <f>+E23+E24</f>
        <v>-163361302</v>
      </c>
      <c r="F22" s="1"/>
      <c r="G22" s="1"/>
      <c r="H22" s="38"/>
      <c r="I22" s="38"/>
      <c r="J22" s="1"/>
      <c r="K22" s="1"/>
      <c r="L22" s="1"/>
    </row>
    <row r="23" spans="1:12" ht="13.5" customHeight="1">
      <c r="A23" s="77"/>
      <c r="B23" s="16" t="s">
        <v>24</v>
      </c>
      <c r="C23" s="57"/>
      <c r="D23" s="69">
        <v>-155584427</v>
      </c>
      <c r="E23" s="141">
        <v>-141240409</v>
      </c>
      <c r="F23" s="1"/>
      <c r="G23" s="1"/>
      <c r="H23" s="1"/>
      <c r="I23" s="1"/>
      <c r="J23" s="1"/>
      <c r="K23" s="1"/>
      <c r="L23" s="1"/>
    </row>
    <row r="24" spans="1:12" ht="13.5" customHeight="1">
      <c r="A24" s="77"/>
      <c r="B24" s="16" t="s">
        <v>25</v>
      </c>
      <c r="C24" s="57" t="s">
        <v>130</v>
      </c>
      <c r="D24" s="69">
        <f>-24263014+1216</f>
        <v>-24261798</v>
      </c>
      <c r="E24" s="141">
        <f>-22098738-22155</f>
        <v>-22120893</v>
      </c>
      <c r="F24" s="1"/>
      <c r="G24" s="1"/>
      <c r="H24" s="1"/>
      <c r="I24" s="1"/>
      <c r="J24" s="1"/>
      <c r="K24" s="1"/>
      <c r="L24" s="1"/>
    </row>
    <row r="25" spans="1:12" s="9" customFormat="1" ht="13.5" customHeight="1">
      <c r="A25" s="82"/>
      <c r="B25" s="11" t="s">
        <v>97</v>
      </c>
      <c r="C25" s="57"/>
      <c r="D25" s="85">
        <f>+D26+D27</f>
        <v>-71724841</v>
      </c>
      <c r="E25" s="139">
        <f>+E26+E27</f>
        <v>-67259783</v>
      </c>
      <c r="F25" s="8"/>
      <c r="G25" s="8"/>
      <c r="H25" s="8"/>
      <c r="I25" s="8"/>
      <c r="J25" s="8"/>
      <c r="K25" s="8"/>
      <c r="L25" s="8"/>
    </row>
    <row r="26" spans="1:12" ht="13.5" customHeight="1">
      <c r="A26" s="77"/>
      <c r="B26" s="16" t="s">
        <v>26</v>
      </c>
      <c r="C26" s="46" t="s">
        <v>188</v>
      </c>
      <c r="D26" s="69">
        <v>-2266765</v>
      </c>
      <c r="E26" s="141">
        <v>-3435584</v>
      </c>
      <c r="F26" s="1"/>
      <c r="G26" s="1"/>
      <c r="H26" s="1"/>
      <c r="I26" s="1"/>
      <c r="J26" s="1"/>
      <c r="K26" s="1"/>
      <c r="L26" s="1"/>
    </row>
    <row r="27" spans="1:12" ht="13.5" customHeight="1">
      <c r="A27" s="77"/>
      <c r="B27" s="16" t="s">
        <v>27</v>
      </c>
      <c r="C27" s="46" t="s">
        <v>131</v>
      </c>
      <c r="D27" s="69">
        <f>-68213628-1211297-33151</f>
        <v>-69458076</v>
      </c>
      <c r="E27" s="141">
        <f>-62600982-1171462-51755</f>
        <v>-63824199</v>
      </c>
      <c r="F27" s="1"/>
      <c r="G27" s="1"/>
      <c r="H27" s="1"/>
      <c r="I27" s="1"/>
      <c r="J27" s="1"/>
      <c r="K27" s="1"/>
      <c r="L27" s="1"/>
    </row>
    <row r="28" spans="1:12" ht="13.5" customHeight="1">
      <c r="A28" s="77"/>
      <c r="B28" s="11" t="s">
        <v>28</v>
      </c>
      <c r="C28" s="46" t="s">
        <v>189</v>
      </c>
      <c r="D28" s="121">
        <v>-20434528</v>
      </c>
      <c r="E28" s="144">
        <v>-20214919</v>
      </c>
      <c r="F28" s="1"/>
      <c r="G28" s="1"/>
      <c r="H28" s="1"/>
      <c r="I28" s="1"/>
      <c r="J28" s="1"/>
      <c r="K28" s="1"/>
      <c r="L28" s="1"/>
    </row>
    <row r="29" spans="1:12" ht="13.5" customHeight="1">
      <c r="A29" s="77"/>
      <c r="B29" s="11" t="s">
        <v>74</v>
      </c>
      <c r="C29" s="46" t="s">
        <v>123</v>
      </c>
      <c r="D29" s="121">
        <v>1846986</v>
      </c>
      <c r="E29" s="144">
        <v>2221086</v>
      </c>
      <c r="F29" s="1"/>
      <c r="G29" s="1"/>
      <c r="H29" s="1"/>
      <c r="I29" s="1"/>
      <c r="J29" s="1"/>
      <c r="K29" s="1"/>
      <c r="L29" s="1"/>
    </row>
    <row r="30" spans="1:12" ht="13.5" customHeight="1">
      <c r="A30" s="77"/>
      <c r="B30" s="11" t="s">
        <v>75</v>
      </c>
      <c r="C30" s="46" t="s">
        <v>125</v>
      </c>
      <c r="D30" s="121">
        <v>781952</v>
      </c>
      <c r="E30" s="144">
        <v>667510</v>
      </c>
      <c r="F30" s="1"/>
      <c r="G30" s="1"/>
      <c r="H30" s="1"/>
      <c r="I30" s="1"/>
      <c r="J30" s="1"/>
      <c r="K30" s="1"/>
      <c r="L30" s="1"/>
    </row>
    <row r="31" spans="1:12" ht="13.5" customHeight="1">
      <c r="A31" s="77"/>
      <c r="B31" s="11" t="s">
        <v>98</v>
      </c>
      <c r="C31" s="46" t="s">
        <v>132</v>
      </c>
      <c r="D31" s="121">
        <f>+D32+D33</f>
        <v>-289946</v>
      </c>
      <c r="E31" s="144">
        <f>+E32+E33</f>
        <v>315107</v>
      </c>
      <c r="F31" s="1"/>
      <c r="G31" s="1"/>
      <c r="H31" s="1"/>
      <c r="I31" s="1"/>
      <c r="J31" s="1"/>
      <c r="K31" s="1"/>
      <c r="L31" s="1"/>
    </row>
    <row r="32" spans="1:12" ht="13.5" customHeight="1">
      <c r="A32" s="77"/>
      <c r="B32" s="16" t="s">
        <v>76</v>
      </c>
      <c r="C32" s="46"/>
      <c r="D32" s="69">
        <v>-362249</v>
      </c>
      <c r="E32" s="141">
        <v>1136991</v>
      </c>
      <c r="F32" s="1"/>
      <c r="G32" s="1"/>
      <c r="H32" s="1"/>
      <c r="I32" s="1"/>
      <c r="J32" s="1"/>
      <c r="K32" s="1"/>
      <c r="L32" s="1"/>
    </row>
    <row r="33" spans="1:33" ht="13.5" customHeight="1">
      <c r="A33" s="77"/>
      <c r="B33" s="44" t="s">
        <v>77</v>
      </c>
      <c r="C33" s="46" t="s">
        <v>110</v>
      </c>
      <c r="D33" s="69">
        <v>72303</v>
      </c>
      <c r="E33" s="141">
        <v>-821884</v>
      </c>
      <c r="F33" s="1"/>
      <c r="G33" s="1"/>
      <c r="H33" s="1"/>
      <c r="I33" s="1"/>
      <c r="J33" s="1"/>
      <c r="K33" s="1"/>
      <c r="L33" s="1"/>
    </row>
    <row r="34" spans="1:33" s="9" customFormat="1" ht="13.5" customHeight="1">
      <c r="A34" s="77"/>
      <c r="B34" s="11" t="s">
        <v>37</v>
      </c>
      <c r="C34" s="46" t="s">
        <v>133</v>
      </c>
      <c r="D34" s="98">
        <v>17161</v>
      </c>
      <c r="E34" s="145">
        <v>507149</v>
      </c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3.5" customHeight="1">
      <c r="A35" s="77"/>
      <c r="B35" s="11" t="s">
        <v>29</v>
      </c>
      <c r="C35" s="46"/>
      <c r="D35" s="105">
        <f>SUM(D34,D28:D31,D25,D22,D19,D13:D14,D10,)</f>
        <v>679080</v>
      </c>
      <c r="E35" s="146">
        <f>SUM(E34,E28:E31,E25,E22,E19,E13:E14,E10,)</f>
        <v>1153437</v>
      </c>
      <c r="F35" s="1"/>
      <c r="G35" s="1"/>
      <c r="H35" s="38"/>
      <c r="I35" s="1"/>
      <c r="J35" s="1"/>
      <c r="K35" s="1"/>
      <c r="L35" s="1"/>
    </row>
    <row r="36" spans="1:33" ht="13.5" customHeight="1">
      <c r="A36" s="77"/>
      <c r="B36" s="44"/>
      <c r="C36" s="46"/>
      <c r="D36" s="86"/>
      <c r="E36" s="71"/>
      <c r="F36" s="1"/>
      <c r="G36" s="1"/>
      <c r="H36" s="1"/>
      <c r="I36" s="1"/>
      <c r="J36" s="1"/>
      <c r="K36" s="1"/>
      <c r="L36" s="1"/>
    </row>
    <row r="37" spans="1:33" ht="13.5" customHeight="1">
      <c r="A37" s="77"/>
      <c r="B37" s="11" t="s">
        <v>99</v>
      </c>
      <c r="C37" s="57"/>
      <c r="D37" s="85">
        <f>+D38+D39</f>
        <v>1239201</v>
      </c>
      <c r="E37" s="139">
        <f>+E38+E39</f>
        <v>1887357</v>
      </c>
      <c r="F37" s="1"/>
      <c r="G37" s="1"/>
      <c r="H37" s="1"/>
      <c r="I37" s="1"/>
      <c r="J37" s="1"/>
      <c r="K37" s="1"/>
      <c r="L37" s="1"/>
    </row>
    <row r="38" spans="1:33" ht="13.5" customHeight="1">
      <c r="A38" s="77"/>
      <c r="B38" s="16" t="s">
        <v>78</v>
      </c>
      <c r="C38" s="57"/>
      <c r="D38" s="118">
        <v>62536</v>
      </c>
      <c r="E38" s="140">
        <v>239943</v>
      </c>
      <c r="F38" s="1"/>
      <c r="G38" s="1"/>
      <c r="H38" s="1"/>
      <c r="I38" s="1"/>
      <c r="J38" s="1"/>
      <c r="K38" s="1"/>
      <c r="L38" s="1"/>
    </row>
    <row r="39" spans="1:33" ht="13.5" customHeight="1">
      <c r="A39" s="77"/>
      <c r="B39" s="16" t="s">
        <v>79</v>
      </c>
      <c r="C39" s="46"/>
      <c r="D39" s="118">
        <v>1176665</v>
      </c>
      <c r="E39" s="140">
        <v>1647414</v>
      </c>
      <c r="F39" s="1"/>
      <c r="G39" s="1"/>
      <c r="H39" s="1"/>
      <c r="I39" s="1"/>
      <c r="J39" s="1"/>
      <c r="K39" s="1"/>
      <c r="L39" s="1"/>
    </row>
    <row r="40" spans="1:33" ht="13.5" customHeight="1">
      <c r="A40" s="77"/>
      <c r="B40" s="11" t="s">
        <v>30</v>
      </c>
      <c r="C40" s="46" t="s">
        <v>134</v>
      </c>
      <c r="D40" s="121">
        <v>-5582000</v>
      </c>
      <c r="E40" s="144">
        <v>-4773221</v>
      </c>
      <c r="F40" s="1"/>
      <c r="G40" s="1"/>
      <c r="H40" s="1"/>
      <c r="I40" s="1"/>
      <c r="J40" s="1"/>
      <c r="K40" s="1"/>
      <c r="L40" s="1"/>
    </row>
    <row r="41" spans="1:33" ht="13.5" customHeight="1">
      <c r="A41" s="77"/>
      <c r="B41" s="11" t="s">
        <v>80</v>
      </c>
      <c r="C41" s="46"/>
      <c r="D41" s="121">
        <v>86547</v>
      </c>
      <c r="E41" s="144">
        <v>-8905</v>
      </c>
      <c r="F41" s="1"/>
      <c r="G41" s="1"/>
      <c r="H41" s="1"/>
      <c r="I41" s="1"/>
      <c r="J41" s="1"/>
      <c r="K41" s="1"/>
      <c r="L41" s="1"/>
    </row>
    <row r="42" spans="1:33" ht="13.5" customHeight="1">
      <c r="A42" s="77"/>
      <c r="B42" s="11" t="s">
        <v>31</v>
      </c>
      <c r="C42" s="46"/>
      <c r="D42" s="121">
        <v>-16423</v>
      </c>
      <c r="E42" s="144">
        <f>-16121</f>
        <v>-16121</v>
      </c>
      <c r="F42" s="1"/>
      <c r="G42" s="1"/>
      <c r="H42" s="1"/>
      <c r="I42" s="1"/>
      <c r="J42" s="1"/>
      <c r="K42" s="1"/>
      <c r="L42" s="1"/>
    </row>
    <row r="43" spans="1:33" ht="13.5" customHeight="1">
      <c r="A43" s="77"/>
      <c r="B43" s="11" t="s">
        <v>100</v>
      </c>
      <c r="C43" s="46"/>
      <c r="D43" s="121">
        <f>+D44+D45</f>
        <v>-180000</v>
      </c>
      <c r="E43" s="144">
        <f>+E44+E45</f>
        <v>6224</v>
      </c>
      <c r="F43" s="1"/>
      <c r="G43" s="1"/>
      <c r="H43" s="1"/>
      <c r="I43" s="1"/>
      <c r="J43" s="1"/>
      <c r="K43" s="1"/>
      <c r="L43" s="1"/>
    </row>
    <row r="44" spans="1:33" ht="13.5" customHeight="1">
      <c r="A44" s="77"/>
      <c r="B44" s="16" t="s">
        <v>76</v>
      </c>
      <c r="C44" s="46"/>
      <c r="D44" s="69">
        <v>-180000</v>
      </c>
      <c r="E44" s="141">
        <v>-395</v>
      </c>
      <c r="F44" s="1"/>
      <c r="G44" s="1"/>
      <c r="H44" s="1"/>
      <c r="I44" s="1"/>
      <c r="J44" s="1"/>
      <c r="K44" s="1"/>
      <c r="L44" s="1"/>
    </row>
    <row r="45" spans="1:33" ht="13.5" customHeight="1">
      <c r="A45" s="77"/>
      <c r="B45" s="16" t="s">
        <v>77</v>
      </c>
      <c r="C45" s="46"/>
      <c r="D45" s="136">
        <v>0</v>
      </c>
      <c r="E45" s="141">
        <v>6619</v>
      </c>
      <c r="F45" s="1"/>
      <c r="G45" s="1"/>
      <c r="H45" s="1"/>
      <c r="I45" s="1"/>
      <c r="J45" s="1"/>
      <c r="K45" s="1"/>
      <c r="L45" s="1"/>
    </row>
    <row r="46" spans="1:33" ht="13.5" customHeight="1">
      <c r="A46" s="77"/>
      <c r="B46" s="11" t="s">
        <v>32</v>
      </c>
      <c r="C46" s="57"/>
      <c r="D46" s="105">
        <f>+SUM(D40:D43,D37)</f>
        <v>-4452675</v>
      </c>
      <c r="E46" s="146">
        <f>+SUM(E40:E43,E37)</f>
        <v>-2904666</v>
      </c>
      <c r="F46" s="1"/>
      <c r="G46" s="1"/>
      <c r="H46" s="1"/>
      <c r="I46" s="1"/>
      <c r="J46" s="1"/>
      <c r="K46" s="1"/>
      <c r="L46" s="1"/>
    </row>
    <row r="47" spans="1:33" ht="13.5" customHeight="1">
      <c r="A47" s="77"/>
      <c r="B47" s="11" t="s">
        <v>81</v>
      </c>
      <c r="C47" s="57" t="s">
        <v>112</v>
      </c>
      <c r="D47" s="86">
        <v>316187</v>
      </c>
      <c r="E47" s="71">
        <v>530502</v>
      </c>
      <c r="F47" s="1"/>
      <c r="G47" s="1"/>
      <c r="H47" s="1"/>
      <c r="I47" s="1"/>
      <c r="J47" s="1"/>
      <c r="K47" s="1"/>
      <c r="L47" s="1"/>
    </row>
    <row r="48" spans="1:33" ht="13.5" customHeight="1">
      <c r="A48" s="77"/>
      <c r="B48" s="11" t="s">
        <v>33</v>
      </c>
      <c r="C48" s="57"/>
      <c r="D48" s="105">
        <f>SUM(D46:D47,D35)</f>
        <v>-3457408</v>
      </c>
      <c r="E48" s="146">
        <f>SUM(E46:E47,E35)</f>
        <v>-1220727</v>
      </c>
      <c r="F48" s="1"/>
      <c r="G48" s="1"/>
      <c r="H48" s="1"/>
      <c r="I48" s="1"/>
      <c r="J48" s="1"/>
      <c r="K48" s="1"/>
      <c r="L48" s="1"/>
    </row>
    <row r="49" spans="1:12" ht="13.5" customHeight="1">
      <c r="A49" s="77"/>
      <c r="B49" s="16" t="s">
        <v>50</v>
      </c>
      <c r="C49" s="57" t="s">
        <v>135</v>
      </c>
      <c r="D49" s="91">
        <v>1685013</v>
      </c>
      <c r="E49" s="147">
        <v>1331902</v>
      </c>
      <c r="F49" s="1"/>
      <c r="G49" s="1"/>
      <c r="H49" s="1"/>
      <c r="I49" s="1"/>
      <c r="J49" s="1"/>
      <c r="K49" s="1"/>
      <c r="L49" s="1"/>
    </row>
    <row r="50" spans="1:12" ht="13.5" customHeight="1">
      <c r="A50" s="77"/>
      <c r="B50" s="11" t="s">
        <v>34</v>
      </c>
      <c r="C50" s="57"/>
      <c r="D50" s="105">
        <f>+SUM(D48:D49)</f>
        <v>-1772395</v>
      </c>
      <c r="E50" s="146">
        <f>+SUM(E48:E49)</f>
        <v>111175</v>
      </c>
      <c r="F50" s="1"/>
      <c r="G50" s="1"/>
      <c r="H50" s="1"/>
      <c r="I50" s="1"/>
      <c r="J50" s="1"/>
      <c r="K50" s="1"/>
      <c r="L50" s="1"/>
    </row>
    <row r="51" spans="1:12" ht="13.5" customHeight="1">
      <c r="A51" s="82"/>
      <c r="B51" s="36" t="s">
        <v>82</v>
      </c>
      <c r="C51" s="57"/>
      <c r="D51" s="105">
        <f>+SUM(D52:D53)</f>
        <v>-1772395</v>
      </c>
      <c r="E51" s="146">
        <f>+SUM(E52:E53)</f>
        <v>111175</v>
      </c>
      <c r="F51" s="1"/>
      <c r="G51" s="1"/>
      <c r="H51" s="1"/>
      <c r="I51" s="1"/>
      <c r="J51" s="1"/>
      <c r="K51" s="1"/>
      <c r="L51" s="1"/>
    </row>
    <row r="52" spans="1:12" ht="13.5" customHeight="1">
      <c r="A52" s="82"/>
      <c r="B52" s="35" t="s">
        <v>91</v>
      </c>
      <c r="C52" s="57" t="s">
        <v>114</v>
      </c>
      <c r="D52" s="122">
        <f>D50-D53</f>
        <v>-1695252</v>
      </c>
      <c r="E52" s="148">
        <v>99461</v>
      </c>
      <c r="F52" s="1"/>
      <c r="G52" s="1"/>
      <c r="H52" s="1"/>
      <c r="I52" s="1"/>
      <c r="J52" s="1"/>
      <c r="K52" s="1"/>
      <c r="L52" s="1"/>
    </row>
    <row r="53" spans="1:12" s="9" customFormat="1" ht="13.5" customHeight="1" thickBot="1">
      <c r="A53" s="96"/>
      <c r="B53" s="104" t="s">
        <v>83</v>
      </c>
      <c r="C53" s="58" t="s">
        <v>124</v>
      </c>
      <c r="D53" s="123">
        <v>-77143</v>
      </c>
      <c r="E53" s="149">
        <v>11714</v>
      </c>
      <c r="F53" s="8"/>
      <c r="G53" s="8"/>
      <c r="H53" s="8"/>
      <c r="I53" s="8"/>
      <c r="J53" s="8"/>
      <c r="K53" s="8"/>
      <c r="L53" s="8"/>
    </row>
    <row r="54" spans="1:12" ht="13.5">
      <c r="A54" s="34"/>
      <c r="B54" s="61"/>
      <c r="C54" s="59"/>
      <c r="D54" s="72"/>
      <c r="E54" s="19"/>
      <c r="F54" s="1"/>
      <c r="G54" s="1"/>
      <c r="H54" s="1"/>
      <c r="I54" s="1"/>
      <c r="J54" s="1"/>
      <c r="K54" s="1"/>
      <c r="L54" s="1"/>
    </row>
    <row r="55" spans="1:12" s="32" customFormat="1" ht="28.15" customHeight="1">
      <c r="A55" s="324" t="s">
        <v>107</v>
      </c>
      <c r="B55" s="324"/>
      <c r="C55" s="324"/>
      <c r="D55" s="324"/>
      <c r="E55" s="324"/>
      <c r="F55" s="31"/>
      <c r="G55" s="31"/>
      <c r="H55" s="31"/>
      <c r="I55" s="31"/>
      <c r="J55" s="31"/>
      <c r="K55" s="31"/>
      <c r="L55" s="31"/>
    </row>
    <row r="56" spans="1:12" ht="15.75">
      <c r="A56" s="1"/>
      <c r="B56" s="100"/>
      <c r="C56" s="60"/>
      <c r="D56" s="37"/>
      <c r="E56" s="37"/>
      <c r="F56" s="1"/>
      <c r="G56" s="1"/>
      <c r="H56" s="1"/>
      <c r="I56" s="1"/>
      <c r="J56" s="1"/>
      <c r="K56" s="1"/>
      <c r="L56" s="1"/>
    </row>
    <row r="57" spans="1:12" ht="15.75">
      <c r="A57" s="37"/>
      <c r="B57" s="37"/>
      <c r="C57" s="56"/>
      <c r="D57" s="37"/>
      <c r="E57" s="37"/>
      <c r="F57" s="1"/>
      <c r="G57" s="1"/>
      <c r="H57" s="1"/>
      <c r="I57" s="1"/>
      <c r="J57" s="1"/>
      <c r="K57" s="1"/>
      <c r="L57" s="1"/>
    </row>
    <row r="58" spans="1:12" ht="13.5">
      <c r="A58" s="1"/>
      <c r="B58" s="1"/>
      <c r="C58" s="48"/>
      <c r="D58" s="1"/>
      <c r="E58" s="1"/>
      <c r="F58" s="1"/>
      <c r="G58" s="1"/>
      <c r="H58" s="1"/>
      <c r="I58" s="1"/>
      <c r="J58" s="1"/>
      <c r="K58" s="1"/>
      <c r="L58" s="1"/>
    </row>
    <row r="59" spans="1:12" ht="13.5">
      <c r="A59" s="1"/>
      <c r="B59" s="1"/>
      <c r="C59" s="48"/>
      <c r="D59" s="1"/>
      <c r="E59" s="1"/>
      <c r="F59" s="1"/>
      <c r="G59" s="1"/>
      <c r="H59" s="1"/>
      <c r="I59" s="1"/>
      <c r="J59" s="1"/>
      <c r="K59" s="1"/>
      <c r="L59" s="1"/>
    </row>
    <row r="60" spans="1:12" ht="13.5">
      <c r="A60" s="1"/>
      <c r="B60" s="1"/>
      <c r="C60" s="48"/>
      <c r="D60" s="1"/>
      <c r="E60" s="1"/>
      <c r="F60" s="1"/>
      <c r="G60" s="1"/>
      <c r="H60" s="1"/>
      <c r="I60" s="1"/>
      <c r="J60" s="1"/>
      <c r="K60" s="1"/>
      <c r="L60" s="1"/>
    </row>
    <row r="61" spans="1:12" ht="13.5">
      <c r="A61" s="1"/>
      <c r="B61" s="1"/>
      <c r="C61" s="48"/>
      <c r="D61" s="1"/>
      <c r="E61" s="1"/>
      <c r="F61" s="1"/>
      <c r="G61" s="1"/>
      <c r="H61" s="1"/>
      <c r="I61" s="1"/>
      <c r="J61" s="1"/>
      <c r="K61" s="1"/>
      <c r="L61" s="1"/>
    </row>
    <row r="62" spans="1:12" ht="13.5">
      <c r="A62" s="1"/>
      <c r="B62" s="1"/>
      <c r="C62" s="48"/>
      <c r="D62" s="1"/>
      <c r="E62" s="1"/>
      <c r="F62" s="1"/>
      <c r="G62" s="1"/>
      <c r="H62" s="1"/>
      <c r="I62" s="1"/>
      <c r="J62" s="1"/>
      <c r="K62" s="1"/>
      <c r="L62" s="1"/>
    </row>
    <row r="63" spans="1:12" ht="13.5">
      <c r="A63" s="1"/>
      <c r="B63" s="1"/>
      <c r="C63" s="48"/>
      <c r="D63" s="1"/>
      <c r="E63" s="1"/>
      <c r="F63" s="1"/>
      <c r="G63" s="1"/>
      <c r="H63" s="1"/>
      <c r="I63" s="1"/>
      <c r="J63" s="1"/>
      <c r="K63" s="1"/>
      <c r="L63" s="1"/>
    </row>
    <row r="64" spans="1:12" ht="13.5">
      <c r="A64" s="1"/>
      <c r="B64" s="1"/>
      <c r="C64" s="48"/>
      <c r="D64" s="1"/>
      <c r="E64" s="1"/>
      <c r="F64" s="1"/>
      <c r="G64" s="1"/>
      <c r="H64" s="1"/>
      <c r="I64" s="1"/>
      <c r="J64" s="1"/>
      <c r="K64" s="1"/>
      <c r="L64" s="1"/>
    </row>
    <row r="65" spans="1:12" ht="13.5">
      <c r="A65" s="1"/>
      <c r="B65" s="1"/>
      <c r="C65" s="48"/>
      <c r="D65" s="1"/>
      <c r="E65" s="1"/>
      <c r="F65" s="1"/>
      <c r="G65" s="1"/>
      <c r="H65" s="1"/>
      <c r="I65" s="1"/>
      <c r="J65" s="1"/>
      <c r="K65" s="1"/>
      <c r="L65" s="1"/>
    </row>
    <row r="66" spans="1:12" ht="13.5">
      <c r="A66" s="1"/>
      <c r="B66" s="1"/>
      <c r="C66" s="48"/>
      <c r="D66" s="1"/>
      <c r="E66" s="1"/>
      <c r="F66" s="1"/>
      <c r="G66" s="1"/>
      <c r="H66" s="1"/>
      <c r="I66" s="1"/>
      <c r="J66" s="1"/>
      <c r="K66" s="1"/>
      <c r="L66" s="1"/>
    </row>
    <row r="67" spans="1:12" ht="13.5">
      <c r="A67" s="1"/>
      <c r="B67" s="1"/>
      <c r="C67" s="48"/>
      <c r="D67" s="1"/>
      <c r="E67" s="1"/>
      <c r="F67" s="1"/>
      <c r="G67" s="1"/>
      <c r="H67" s="1"/>
      <c r="I67" s="1"/>
      <c r="J67" s="1"/>
      <c r="K67" s="1"/>
      <c r="L67" s="1"/>
    </row>
    <row r="68" spans="1:12" ht="13.5">
      <c r="A68" s="1"/>
      <c r="B68" s="1"/>
      <c r="C68" s="48"/>
      <c r="D68" s="1"/>
      <c r="E68" s="1"/>
      <c r="F68" s="1"/>
      <c r="G68" s="1"/>
      <c r="H68" s="1"/>
      <c r="I68" s="1"/>
      <c r="J68" s="1"/>
      <c r="K68" s="1"/>
      <c r="L68" s="1"/>
    </row>
    <row r="69" spans="1:12" ht="13.5">
      <c r="A69" s="1"/>
      <c r="B69" s="1"/>
      <c r="C69" s="48"/>
      <c r="D69" s="1"/>
      <c r="E69" s="1"/>
      <c r="F69" s="1"/>
      <c r="G69" s="1"/>
      <c r="H69" s="1"/>
      <c r="I69" s="1"/>
      <c r="J69" s="1"/>
      <c r="K69" s="1"/>
      <c r="L69" s="1"/>
    </row>
    <row r="70" spans="1:12" ht="13.5">
      <c r="A70" s="1"/>
      <c r="B70" s="1"/>
      <c r="C70" s="48"/>
      <c r="D70" s="1"/>
      <c r="E70" s="1"/>
    </row>
    <row r="71" spans="1:12" ht="13.5">
      <c r="A71" s="1"/>
      <c r="B71" s="1"/>
      <c r="C71" s="48"/>
      <c r="D71" s="1"/>
      <c r="E71" s="1"/>
    </row>
    <row r="72" spans="1:12">
      <c r="A72" s="1"/>
    </row>
  </sheetData>
  <mergeCells count="4">
    <mergeCell ref="A3:E3"/>
    <mergeCell ref="A1:E1"/>
    <mergeCell ref="A4:E4"/>
    <mergeCell ref="A55:E55"/>
  </mergeCells>
  <phoneticPr fontId="0" type="noConversion"/>
  <printOptions horizontalCentered="1"/>
  <pageMargins left="0" right="0" top="0.39370078740157483" bottom="0" header="0" footer="0.39370078740157483"/>
  <pageSetup paperSize="9" firstPageNumber="2" orientation="portrait" useFirstPageNumber="1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A1:I40"/>
  <sheetViews>
    <sheetView zoomScaleNormal="100" workbookViewId="0">
      <selection activeCell="D21" sqref="D21"/>
    </sheetView>
  </sheetViews>
  <sheetFormatPr baseColWidth="10" defaultColWidth="11.42578125" defaultRowHeight="13.5"/>
  <cols>
    <col min="1" max="1" width="0.85546875" style="184" customWidth="1"/>
    <col min="2" max="2" width="71.42578125" style="184" customWidth="1"/>
    <col min="3" max="5" width="10.7109375" style="184" customWidth="1"/>
    <col min="6" max="8" width="13.7109375" style="184" customWidth="1"/>
    <col min="9" max="16384" width="11.42578125" style="184"/>
  </cols>
  <sheetData>
    <row r="1" spans="1:8" s="174" customFormat="1" ht="18.75">
      <c r="A1" s="325" t="s">
        <v>108</v>
      </c>
      <c r="B1" s="325"/>
      <c r="C1" s="325"/>
      <c r="D1" s="325"/>
      <c r="E1" s="325"/>
      <c r="F1" s="173"/>
      <c r="G1" s="173"/>
      <c r="H1" s="173"/>
    </row>
    <row r="2" spans="1:8" s="176" customFormat="1" ht="16.5">
      <c r="A2" s="175"/>
      <c r="B2" s="175"/>
      <c r="C2" s="175"/>
      <c r="D2" s="175"/>
      <c r="E2" s="175"/>
      <c r="F2" s="175"/>
      <c r="G2" s="175"/>
    </row>
    <row r="3" spans="1:8" s="176" customFormat="1" ht="16.5">
      <c r="A3" s="326" t="s">
        <v>136</v>
      </c>
      <c r="B3" s="326"/>
      <c r="C3" s="326"/>
      <c r="D3" s="326"/>
      <c r="E3" s="326"/>
      <c r="F3" s="177"/>
      <c r="G3" s="177"/>
      <c r="H3" s="177"/>
    </row>
    <row r="4" spans="1:8" s="176" customFormat="1" ht="16.5">
      <c r="A4" s="326" t="s">
        <v>137</v>
      </c>
      <c r="B4" s="326"/>
      <c r="C4" s="326"/>
      <c r="D4" s="326"/>
      <c r="E4" s="326"/>
      <c r="F4" s="177"/>
      <c r="G4" s="177"/>
      <c r="H4" s="177"/>
    </row>
    <row r="5" spans="1:8" s="179" customFormat="1" ht="15" customHeight="1">
      <c r="A5" s="327" t="s">
        <v>36</v>
      </c>
      <c r="B5" s="327"/>
      <c r="C5" s="327"/>
      <c r="D5" s="327"/>
      <c r="E5" s="327"/>
      <c r="F5" s="178"/>
      <c r="G5" s="178"/>
      <c r="H5" s="178"/>
    </row>
    <row r="6" spans="1:8" s="181" customFormat="1" ht="15.75">
      <c r="A6" s="177"/>
      <c r="B6" s="177"/>
      <c r="C6" s="177"/>
      <c r="D6" s="180"/>
      <c r="E6" s="177"/>
      <c r="F6" s="177"/>
      <c r="G6" s="177"/>
      <c r="H6" s="177"/>
    </row>
    <row r="7" spans="1:8" ht="14.25" thickBot="1">
      <c r="A7" s="182"/>
      <c r="B7" s="182"/>
      <c r="C7" s="182"/>
      <c r="D7" s="183"/>
      <c r="E7" s="182"/>
      <c r="F7" s="182"/>
      <c r="G7" s="182"/>
    </row>
    <row r="8" spans="1:8" s="190" customFormat="1" ht="12.75" customHeight="1">
      <c r="A8" s="185"/>
      <c r="B8" s="186"/>
      <c r="C8" s="187" t="s">
        <v>4</v>
      </c>
      <c r="D8" s="188" t="s">
        <v>0</v>
      </c>
      <c r="E8" s="189" t="s">
        <v>0</v>
      </c>
    </row>
    <row r="9" spans="1:8" s="190" customFormat="1" ht="12.75" customHeight="1">
      <c r="A9" s="191"/>
      <c r="B9" s="192"/>
      <c r="C9" s="193" t="s">
        <v>5</v>
      </c>
      <c r="D9" s="194">
        <v>2014</v>
      </c>
      <c r="E9" s="195">
        <v>2013</v>
      </c>
    </row>
    <row r="10" spans="1:8" ht="12.75" customHeight="1">
      <c r="A10" s="196"/>
      <c r="B10" s="197"/>
      <c r="C10" s="198"/>
      <c r="E10" s="199"/>
    </row>
    <row r="11" spans="1:8" s="190" customFormat="1" ht="14.25" customHeight="1">
      <c r="A11" s="200"/>
      <c r="B11" s="201" t="s">
        <v>138</v>
      </c>
      <c r="C11" s="202"/>
      <c r="D11" s="203">
        <f>+'P&amp;L'!$D$51</f>
        <v>-1772395</v>
      </c>
      <c r="E11" s="203">
        <v>111175</v>
      </c>
    </row>
    <row r="12" spans="1:8" ht="12.75" customHeight="1">
      <c r="A12" s="196"/>
      <c r="B12" s="204"/>
      <c r="C12" s="198"/>
      <c r="D12" s="199"/>
      <c r="E12" s="199"/>
    </row>
    <row r="13" spans="1:8" ht="12.75" customHeight="1">
      <c r="A13" s="196"/>
      <c r="B13" s="201" t="s">
        <v>139</v>
      </c>
      <c r="C13" s="202"/>
      <c r="D13" s="199"/>
      <c r="E13" s="199"/>
    </row>
    <row r="14" spans="1:8" s="190" customFormat="1" ht="12.75" customHeight="1">
      <c r="A14" s="200"/>
      <c r="B14" s="201" t="s">
        <v>140</v>
      </c>
      <c r="C14" s="202"/>
      <c r="D14" s="199">
        <v>527446</v>
      </c>
      <c r="E14" s="199">
        <v>-557990</v>
      </c>
    </row>
    <row r="15" spans="1:8" s="190" customFormat="1" ht="12.75" customHeight="1">
      <c r="A15" s="200"/>
      <c r="B15" s="201" t="s">
        <v>141</v>
      </c>
      <c r="C15" s="202"/>
      <c r="D15" s="199">
        <v>1022021</v>
      </c>
      <c r="E15" s="199">
        <v>-76364</v>
      </c>
    </row>
    <row r="16" spans="1:8" ht="12.75" customHeight="1">
      <c r="A16" s="196"/>
      <c r="B16" s="201" t="s">
        <v>142</v>
      </c>
      <c r="C16" s="202" t="s">
        <v>66</v>
      </c>
      <c r="D16" s="205">
        <f>+D14+D15</f>
        <v>1549467</v>
      </c>
      <c r="E16" s="205">
        <v>-634354</v>
      </c>
    </row>
    <row r="17" spans="1:9" ht="12.75" customHeight="1">
      <c r="A17" s="196"/>
      <c r="B17" s="204"/>
      <c r="C17" s="202"/>
      <c r="D17" s="199"/>
      <c r="E17" s="199"/>
    </row>
    <row r="18" spans="1:9" ht="12.75" customHeight="1">
      <c r="A18" s="196"/>
      <c r="B18" s="201" t="s">
        <v>143</v>
      </c>
      <c r="C18" s="202"/>
      <c r="D18" s="199"/>
      <c r="E18" s="199"/>
    </row>
    <row r="19" spans="1:9" s="190" customFormat="1" ht="12.75" customHeight="1">
      <c r="A19" s="200"/>
      <c r="B19" s="201" t="s">
        <v>140</v>
      </c>
      <c r="C19" s="202"/>
      <c r="D19" s="199">
        <f>-'P&amp;L'!$D$29</f>
        <v>-1846986</v>
      </c>
      <c r="E19" s="199">
        <v>-2221086</v>
      </c>
    </row>
    <row r="20" spans="1:9" s="190" customFormat="1" ht="12.75" customHeight="1">
      <c r="A20" s="200"/>
      <c r="B20" s="201" t="s">
        <v>144</v>
      </c>
      <c r="C20" s="202"/>
      <c r="D20" s="199">
        <v>533654</v>
      </c>
      <c r="E20" s="199">
        <v>654372</v>
      </c>
      <c r="H20" s="269"/>
      <c r="I20" s="269"/>
    </row>
    <row r="21" spans="1:9" ht="12.75" customHeight="1">
      <c r="A21" s="206"/>
      <c r="B21" s="207" t="s">
        <v>145</v>
      </c>
      <c r="C21" s="208" t="s">
        <v>66</v>
      </c>
      <c r="D21" s="205">
        <f>+D19+D20</f>
        <v>-1313332</v>
      </c>
      <c r="E21" s="205">
        <v>-1566714</v>
      </c>
    </row>
    <row r="22" spans="1:9" ht="12.75" customHeight="1">
      <c r="A22" s="206"/>
      <c r="B22" s="207" t="s">
        <v>146</v>
      </c>
      <c r="C22" s="208"/>
      <c r="D22" s="209">
        <f>+D11+D16+D21</f>
        <v>-1536260</v>
      </c>
      <c r="E22" s="209">
        <v>-2089893</v>
      </c>
    </row>
    <row r="23" spans="1:9" ht="12.75" customHeight="1">
      <c r="A23" s="196"/>
      <c r="B23" s="204" t="s">
        <v>147</v>
      </c>
      <c r="C23" s="210"/>
      <c r="D23" s="210">
        <f>D22-D24</f>
        <v>-1560424</v>
      </c>
      <c r="E23" s="210">
        <v>-2101607</v>
      </c>
    </row>
    <row r="24" spans="1:9" ht="12.75" customHeight="1" thickBot="1">
      <c r="A24" s="211"/>
      <c r="B24" s="212" t="s">
        <v>148</v>
      </c>
      <c r="C24" s="213"/>
      <c r="D24" s="213">
        <v>24164</v>
      </c>
      <c r="E24" s="213">
        <v>11714</v>
      </c>
    </row>
    <row r="25" spans="1:9" ht="12.75" customHeight="1">
      <c r="A25" s="214"/>
      <c r="B25" s="201"/>
      <c r="C25" s="215"/>
      <c r="D25" s="216"/>
      <c r="E25" s="216"/>
    </row>
    <row r="26" spans="1:9" s="181" customFormat="1" ht="31.15" customHeight="1">
      <c r="A26" s="328" t="s">
        <v>149</v>
      </c>
      <c r="B26" s="328"/>
      <c r="C26" s="328"/>
      <c r="D26" s="328"/>
      <c r="E26" s="328"/>
      <c r="F26" s="217"/>
      <c r="G26" s="217"/>
    </row>
    <row r="27" spans="1:9" ht="15">
      <c r="A27" s="178"/>
      <c r="B27" s="178"/>
      <c r="C27" s="182"/>
      <c r="D27" s="182"/>
      <c r="E27" s="182"/>
      <c r="F27" s="182"/>
      <c r="G27" s="182"/>
    </row>
    <row r="28" spans="1:9" ht="13.9" customHeight="1">
      <c r="A28" s="218"/>
      <c r="B28" s="218"/>
      <c r="C28" s="218"/>
      <c r="D28" s="218"/>
      <c r="E28" s="218"/>
      <c r="F28" s="218"/>
      <c r="G28" s="218"/>
      <c r="H28" s="218"/>
    </row>
    <row r="34" spans="3:8">
      <c r="C34" s="219"/>
      <c r="D34" s="219"/>
      <c r="E34" s="219"/>
      <c r="F34" s="219"/>
      <c r="G34" s="219"/>
      <c r="H34" s="219"/>
    </row>
    <row r="40" spans="3:8">
      <c r="F40" s="184">
        <v>0</v>
      </c>
    </row>
  </sheetData>
  <mergeCells count="5">
    <mergeCell ref="A1:E1"/>
    <mergeCell ref="A3:E3"/>
    <mergeCell ref="A4:E4"/>
    <mergeCell ref="A5:E5"/>
    <mergeCell ref="A26:E26"/>
  </mergeCells>
  <printOptions horizontalCentered="1"/>
  <pageMargins left="0" right="0" top="1.7716535433070868" bottom="0" header="0" footer="0.39370078740157483"/>
  <pageSetup paperSize="9" scale="99" firstPageNumber="3" orientation="portrait" useFirstPageNumber="1" r:id="rId1"/>
  <headerFooter alignWithMargins="0">
    <oddFooter>&amp;R&amp;"Arial,Negrita"&amp;9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L45"/>
  <sheetViews>
    <sheetView zoomScaleNormal="100" workbookViewId="0">
      <selection activeCell="D26" sqref="D26"/>
    </sheetView>
  </sheetViews>
  <sheetFormatPr baseColWidth="10" defaultColWidth="11.42578125" defaultRowHeight="13.5"/>
  <cols>
    <col min="1" max="1" width="0.85546875" style="184" customWidth="1"/>
    <col min="2" max="2" width="45.7109375" style="184" customWidth="1"/>
    <col min="3" max="3" width="11.42578125" style="222" bestFit="1" customWidth="1"/>
    <col min="4" max="5" width="10.7109375" style="268" customWidth="1"/>
    <col min="6" max="6" width="11.140625" style="184" customWidth="1"/>
    <col min="7" max="8" width="10.7109375" style="184" customWidth="1"/>
    <col min="9" max="9" width="11.42578125" style="184" bestFit="1" customWidth="1"/>
    <col min="10" max="10" width="12.5703125" style="184" customWidth="1"/>
    <col min="11" max="11" width="10.7109375" style="184" customWidth="1"/>
    <col min="12" max="12" width="11.42578125" style="184" bestFit="1" customWidth="1"/>
    <col min="13" max="16384" width="11.42578125" style="184"/>
  </cols>
  <sheetData>
    <row r="1" spans="1:12" s="174" customFormat="1" ht="18.75">
      <c r="A1" s="325" t="s">
        <v>108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12" s="176" customFormat="1" ht="16.5">
      <c r="A2" s="175"/>
      <c r="B2" s="175"/>
      <c r="C2" s="220"/>
      <c r="D2" s="221"/>
      <c r="E2" s="221"/>
      <c r="F2" s="175"/>
      <c r="G2" s="175"/>
      <c r="H2" s="175"/>
      <c r="I2" s="175"/>
      <c r="J2" s="175"/>
      <c r="K2" s="175"/>
    </row>
    <row r="3" spans="1:12" s="176" customFormat="1" ht="16.5">
      <c r="A3" s="326" t="s">
        <v>136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</row>
    <row r="4" spans="1:12" s="179" customFormat="1" ht="15" customHeight="1">
      <c r="A4" s="326" t="s">
        <v>150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</row>
    <row r="5" spans="1:12" ht="15">
      <c r="A5" s="327" t="s">
        <v>36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</row>
    <row r="6" spans="1:12" ht="15"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</row>
    <row r="7" spans="1:12" ht="14.25" thickBot="1">
      <c r="A7" s="182"/>
      <c r="B7" s="182"/>
      <c r="D7" s="182"/>
      <c r="E7" s="182"/>
      <c r="F7" s="182"/>
      <c r="G7" s="182"/>
      <c r="H7" s="182"/>
      <c r="I7" s="182"/>
      <c r="J7" s="182"/>
      <c r="K7" s="182"/>
      <c r="L7" s="182"/>
    </row>
    <row r="8" spans="1:12">
      <c r="A8" s="223"/>
      <c r="B8" s="224"/>
      <c r="C8" s="225"/>
      <c r="D8" s="225"/>
      <c r="E8" s="225"/>
      <c r="F8" s="225"/>
      <c r="G8" s="225"/>
      <c r="H8" s="225" t="s">
        <v>151</v>
      </c>
      <c r="I8" s="225"/>
      <c r="J8" s="225"/>
      <c r="K8" s="225"/>
      <c r="L8" s="226"/>
    </row>
    <row r="9" spans="1:12">
      <c r="A9" s="227"/>
      <c r="B9" s="215"/>
      <c r="C9" s="188"/>
      <c r="D9" s="188"/>
      <c r="E9" s="188"/>
      <c r="F9" s="188"/>
      <c r="G9" s="188" t="s">
        <v>152</v>
      </c>
      <c r="H9" s="188" t="s">
        <v>153</v>
      </c>
      <c r="I9" s="188"/>
      <c r="J9" s="188" t="s">
        <v>154</v>
      </c>
      <c r="K9" s="188"/>
      <c r="L9" s="228"/>
    </row>
    <row r="10" spans="1:12">
      <c r="A10" s="227"/>
      <c r="B10" s="215"/>
      <c r="C10" s="188"/>
      <c r="D10" s="188"/>
      <c r="E10" s="188" t="s">
        <v>152</v>
      </c>
      <c r="F10" s="188" t="s">
        <v>152</v>
      </c>
      <c r="G10" s="188" t="s">
        <v>155</v>
      </c>
      <c r="H10" s="188" t="s">
        <v>156</v>
      </c>
      <c r="I10" s="188" t="s">
        <v>157</v>
      </c>
      <c r="J10" s="188" t="s">
        <v>158</v>
      </c>
      <c r="K10" s="188"/>
      <c r="L10" s="228" t="s">
        <v>157</v>
      </c>
    </row>
    <row r="11" spans="1:12">
      <c r="A11" s="227"/>
      <c r="B11" s="215"/>
      <c r="C11" s="188" t="s">
        <v>9</v>
      </c>
      <c r="D11" s="188" t="s">
        <v>159</v>
      </c>
      <c r="E11" s="188" t="s">
        <v>160</v>
      </c>
      <c r="F11" s="188" t="s">
        <v>155</v>
      </c>
      <c r="G11" s="188" t="s">
        <v>161</v>
      </c>
      <c r="H11" s="188" t="s">
        <v>160</v>
      </c>
      <c r="I11" s="188" t="s">
        <v>162</v>
      </c>
      <c r="J11" s="188" t="s">
        <v>163</v>
      </c>
      <c r="K11" s="188" t="s">
        <v>164</v>
      </c>
      <c r="L11" s="228" t="s">
        <v>165</v>
      </c>
    </row>
    <row r="12" spans="1:12">
      <c r="A12" s="229"/>
      <c r="B12" s="230"/>
      <c r="C12" s="194" t="s">
        <v>166</v>
      </c>
      <c r="D12" s="194" t="s">
        <v>167</v>
      </c>
      <c r="E12" s="194" t="s">
        <v>168</v>
      </c>
      <c r="F12" s="194" t="s">
        <v>169</v>
      </c>
      <c r="G12" s="194" t="s">
        <v>170</v>
      </c>
      <c r="H12" s="194" t="s">
        <v>168</v>
      </c>
      <c r="I12" s="194" t="s">
        <v>171</v>
      </c>
      <c r="J12" s="194" t="s">
        <v>172</v>
      </c>
      <c r="K12" s="194" t="s">
        <v>173</v>
      </c>
      <c r="L12" s="231" t="s">
        <v>174</v>
      </c>
    </row>
    <row r="13" spans="1:12">
      <c r="A13" s="232"/>
      <c r="B13" s="204"/>
      <c r="C13" s="233"/>
      <c r="D13" s="234"/>
      <c r="E13" s="234"/>
      <c r="F13" s="234"/>
      <c r="G13" s="234"/>
      <c r="H13" s="234"/>
      <c r="I13" s="234"/>
      <c r="J13" s="234"/>
      <c r="K13" s="234"/>
      <c r="L13" s="235"/>
    </row>
    <row r="14" spans="1:12" ht="12.6" customHeight="1">
      <c r="A14" s="236"/>
      <c r="B14" s="201" t="s">
        <v>190</v>
      </c>
      <c r="C14" s="205">
        <v>197000000</v>
      </c>
      <c r="D14" s="205">
        <v>3300000</v>
      </c>
      <c r="E14" s="205">
        <v>38781187</v>
      </c>
      <c r="F14" s="205">
        <v>9663153</v>
      </c>
      <c r="G14" s="205">
        <v>12882733</v>
      </c>
      <c r="H14" s="205">
        <v>788414</v>
      </c>
      <c r="I14" s="205">
        <v>262415487</v>
      </c>
      <c r="J14" s="205">
        <v>21520528</v>
      </c>
      <c r="K14" s="205">
        <v>3049900</v>
      </c>
      <c r="L14" s="237">
        <v>286985915</v>
      </c>
    </row>
    <row r="15" spans="1:12" ht="12.6" customHeight="1">
      <c r="A15" s="236"/>
      <c r="B15" s="204" t="s">
        <v>176</v>
      </c>
      <c r="C15" s="238">
        <v>0</v>
      </c>
      <c r="D15" s="238">
        <v>0</v>
      </c>
      <c r="E15" s="238">
        <v>0</v>
      </c>
      <c r="F15" s="238">
        <v>0</v>
      </c>
      <c r="G15" s="238">
        <v>0</v>
      </c>
      <c r="H15" s="239">
        <v>99461</v>
      </c>
      <c r="I15" s="239">
        <v>99461</v>
      </c>
      <c r="J15" s="240">
        <v>-2201068</v>
      </c>
      <c r="K15" s="239">
        <v>11714</v>
      </c>
      <c r="L15" s="241">
        <v>-2089893</v>
      </c>
    </row>
    <row r="16" spans="1:12" ht="12.6" customHeight="1">
      <c r="A16" s="236"/>
      <c r="B16" s="204" t="s">
        <v>177</v>
      </c>
      <c r="C16" s="239"/>
      <c r="D16" s="239"/>
      <c r="E16" s="239"/>
      <c r="F16" s="239"/>
      <c r="G16" s="239"/>
      <c r="H16" s="239"/>
      <c r="I16" s="239"/>
      <c r="J16" s="240"/>
      <c r="K16" s="240"/>
      <c r="L16" s="242"/>
    </row>
    <row r="17" spans="1:12" ht="12.6" customHeight="1">
      <c r="A17" s="236"/>
      <c r="B17" s="204" t="s">
        <v>178</v>
      </c>
      <c r="C17" s="239">
        <v>2000000</v>
      </c>
      <c r="D17" s="239">
        <v>4900000</v>
      </c>
      <c r="E17" s="238">
        <v>0</v>
      </c>
      <c r="F17" s="238">
        <v>0</v>
      </c>
      <c r="G17" s="238">
        <v>0</v>
      </c>
      <c r="H17" s="238">
        <v>0</v>
      </c>
      <c r="I17" s="239">
        <v>6900000</v>
      </c>
      <c r="J17" s="238">
        <v>0</v>
      </c>
      <c r="K17" s="238">
        <v>0</v>
      </c>
      <c r="L17" s="242">
        <v>6900000</v>
      </c>
    </row>
    <row r="18" spans="1:12" ht="12.6" customHeight="1">
      <c r="A18" s="236"/>
      <c r="B18" s="204" t="s">
        <v>179</v>
      </c>
      <c r="C18" s="238">
        <v>0</v>
      </c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43">
        <v>-95284</v>
      </c>
      <c r="L18" s="244">
        <v>-95284</v>
      </c>
    </row>
    <row r="19" spans="1:12" ht="12.6" customHeight="1">
      <c r="A19" s="236"/>
      <c r="B19" s="204" t="s">
        <v>180</v>
      </c>
      <c r="C19" s="239"/>
      <c r="D19" s="239"/>
      <c r="E19" s="239"/>
      <c r="F19" s="239"/>
      <c r="G19" s="239"/>
      <c r="H19" s="239"/>
      <c r="I19" s="238"/>
      <c r="J19" s="238"/>
      <c r="K19" s="240"/>
      <c r="L19" s="242"/>
    </row>
    <row r="20" spans="1:12" ht="12.6" customHeight="1">
      <c r="A20" s="236"/>
      <c r="B20" s="204" t="s">
        <v>181</v>
      </c>
      <c r="C20" s="238">
        <v>0</v>
      </c>
      <c r="D20" s="239">
        <v>-611996</v>
      </c>
      <c r="E20" s="239">
        <v>3190749</v>
      </c>
      <c r="F20" s="239">
        <v>-2291979</v>
      </c>
      <c r="G20" s="239">
        <v>501640</v>
      </c>
      <c r="H20" s="239">
        <v>-788414</v>
      </c>
      <c r="I20" s="238">
        <v>0</v>
      </c>
      <c r="J20" s="238">
        <v>0</v>
      </c>
      <c r="K20" s="238">
        <v>0</v>
      </c>
      <c r="L20" s="245">
        <v>0</v>
      </c>
    </row>
    <row r="21" spans="1:12" ht="12.6" customHeight="1">
      <c r="A21" s="236"/>
      <c r="B21" s="204" t="s">
        <v>182</v>
      </c>
      <c r="C21" s="246">
        <v>0</v>
      </c>
      <c r="D21" s="246">
        <v>0</v>
      </c>
      <c r="E21" s="247">
        <v>182651</v>
      </c>
      <c r="F21" s="247">
        <v>-442</v>
      </c>
      <c r="G21" s="247">
        <v>-182651</v>
      </c>
      <c r="H21" s="246">
        <v>0</v>
      </c>
      <c r="I21" s="247">
        <v>-442</v>
      </c>
      <c r="J21" s="248">
        <v>-418598</v>
      </c>
      <c r="K21" s="248">
        <v>418598</v>
      </c>
      <c r="L21" s="244">
        <v>-442</v>
      </c>
    </row>
    <row r="22" spans="1:12" ht="12.6" customHeight="1">
      <c r="A22" s="236"/>
      <c r="B22" s="201" t="s">
        <v>175</v>
      </c>
      <c r="C22" s="249">
        <f t="shared" ref="C22:L22" si="0">+SUM(C14:C21)</f>
        <v>199000000</v>
      </c>
      <c r="D22" s="249">
        <f t="shared" si="0"/>
        <v>7588004</v>
      </c>
      <c r="E22" s="249">
        <f t="shared" si="0"/>
        <v>42154587</v>
      </c>
      <c r="F22" s="249">
        <f t="shared" si="0"/>
        <v>7370732</v>
      </c>
      <c r="G22" s="249">
        <f t="shared" si="0"/>
        <v>13201722</v>
      </c>
      <c r="H22" s="249">
        <f t="shared" si="0"/>
        <v>99461</v>
      </c>
      <c r="I22" s="249">
        <f t="shared" si="0"/>
        <v>269414506</v>
      </c>
      <c r="J22" s="249">
        <f t="shared" si="0"/>
        <v>18900862</v>
      </c>
      <c r="K22" s="249">
        <f t="shared" si="0"/>
        <v>3384928</v>
      </c>
      <c r="L22" s="250">
        <f t="shared" si="0"/>
        <v>291700296</v>
      </c>
    </row>
    <row r="23" spans="1:12" ht="12.6" customHeight="1">
      <c r="A23" s="236"/>
      <c r="B23" s="204" t="s">
        <v>176</v>
      </c>
      <c r="C23" s="251">
        <v>0</v>
      </c>
      <c r="D23" s="252">
        <v>0</v>
      </c>
      <c r="E23" s="251">
        <v>0</v>
      </c>
      <c r="F23" s="252">
        <v>0</v>
      </c>
      <c r="G23" s="251">
        <v>0</v>
      </c>
      <c r="H23" s="204">
        <v>-1695252</v>
      </c>
      <c r="I23" s="233">
        <f>+SUM(C23:H23)</f>
        <v>-1695252</v>
      </c>
      <c r="J23" s="204">
        <f>+SORIE!D16+SORIE!D21</f>
        <v>236135</v>
      </c>
      <c r="K23" s="234">
        <v>-77143</v>
      </c>
      <c r="L23" s="253">
        <f>+SUM(I23:K23)</f>
        <v>-1536260</v>
      </c>
    </row>
    <row r="24" spans="1:12" ht="12.6" customHeight="1">
      <c r="A24" s="236"/>
      <c r="B24" s="204" t="s">
        <v>177</v>
      </c>
      <c r="C24" s="233"/>
      <c r="D24" s="204"/>
      <c r="E24" s="233"/>
      <c r="F24" s="204"/>
      <c r="G24" s="233"/>
      <c r="H24" s="204"/>
      <c r="I24" s="251"/>
      <c r="J24" s="204"/>
      <c r="K24" s="234"/>
      <c r="L24" s="253"/>
    </row>
    <row r="25" spans="1:12" ht="12.6" customHeight="1">
      <c r="A25" s="236"/>
      <c r="B25" s="204" t="s">
        <v>184</v>
      </c>
      <c r="C25" s="233">
        <v>2000000</v>
      </c>
      <c r="D25" s="204">
        <v>3650000</v>
      </c>
      <c r="E25" s="251">
        <v>0</v>
      </c>
      <c r="F25" s="252">
        <v>0</v>
      </c>
      <c r="G25" s="251">
        <v>0</v>
      </c>
      <c r="H25" s="251">
        <v>0</v>
      </c>
      <c r="I25" s="254">
        <f t="shared" ref="I25:I29" si="1">+SUM(C25:H25)</f>
        <v>5650000</v>
      </c>
      <c r="J25" s="251">
        <v>0</v>
      </c>
      <c r="K25" s="251">
        <v>0</v>
      </c>
      <c r="L25" s="272">
        <f t="shared" ref="L25:L29" si="2">+SUM(I25:K25)</f>
        <v>5650000</v>
      </c>
    </row>
    <row r="26" spans="1:12" ht="12.6" customHeight="1">
      <c r="A26" s="236"/>
      <c r="B26" s="204" t="s">
        <v>185</v>
      </c>
      <c r="C26" s="251">
        <v>0</v>
      </c>
      <c r="D26" s="251">
        <v>0</v>
      </c>
      <c r="E26" s="251">
        <v>0</v>
      </c>
      <c r="F26" s="251">
        <v>0</v>
      </c>
      <c r="G26" s="251">
        <v>0</v>
      </c>
      <c r="H26" s="251">
        <v>0</v>
      </c>
      <c r="I26" s="251">
        <f t="shared" si="1"/>
        <v>0</v>
      </c>
      <c r="J26" s="251">
        <v>0</v>
      </c>
      <c r="K26" s="234">
        <f>+[1]Hoja1!$E$8+[1]Hoja1!$E$11</f>
        <v>-311765.56</v>
      </c>
      <c r="L26" s="253">
        <f t="shared" si="2"/>
        <v>-311765.56</v>
      </c>
    </row>
    <row r="27" spans="1:12" ht="12.6" customHeight="1">
      <c r="A27" s="236"/>
      <c r="B27" s="204" t="s">
        <v>180</v>
      </c>
      <c r="C27" s="233"/>
      <c r="D27" s="204"/>
      <c r="E27" s="233"/>
      <c r="F27" s="204"/>
      <c r="G27" s="233"/>
      <c r="H27" s="204"/>
      <c r="I27" s="254"/>
      <c r="J27" s="204"/>
      <c r="K27" s="234"/>
      <c r="L27" s="253"/>
    </row>
    <row r="28" spans="1:12" ht="12.6" customHeight="1">
      <c r="A28" s="236"/>
      <c r="B28" s="204" t="s">
        <v>181</v>
      </c>
      <c r="C28" s="251">
        <v>0</v>
      </c>
      <c r="D28" s="252">
        <v>-7588004</v>
      </c>
      <c r="E28" s="233">
        <v>-708435</v>
      </c>
      <c r="F28" s="255">
        <f>1832514+5849333</f>
        <v>7681847</v>
      </c>
      <c r="G28" s="233">
        <v>714053</v>
      </c>
      <c r="H28" s="204">
        <f>-H22</f>
        <v>-99461</v>
      </c>
      <c r="I28" s="251">
        <f t="shared" si="1"/>
        <v>0</v>
      </c>
      <c r="J28" s="251">
        <v>0</v>
      </c>
      <c r="K28" s="252">
        <v>0</v>
      </c>
      <c r="L28" s="270">
        <f t="shared" si="2"/>
        <v>0</v>
      </c>
    </row>
    <row r="29" spans="1:12">
      <c r="A29" s="236"/>
      <c r="B29" s="204" t="s">
        <v>182</v>
      </c>
      <c r="C29" s="246">
        <v>0</v>
      </c>
      <c r="D29" s="246">
        <v>0</v>
      </c>
      <c r="E29" s="246">
        <v>0</v>
      </c>
      <c r="F29" s="246">
        <v>0</v>
      </c>
      <c r="G29" s="248">
        <v>-4249</v>
      </c>
      <c r="H29" s="246">
        <v>0</v>
      </c>
      <c r="I29" s="248">
        <f t="shared" si="1"/>
        <v>-4249</v>
      </c>
      <c r="J29" s="271">
        <v>-101307</v>
      </c>
      <c r="K29" s="256">
        <f>-16292+117599</f>
        <v>101307</v>
      </c>
      <c r="L29" s="253">
        <f t="shared" si="2"/>
        <v>-4249</v>
      </c>
    </row>
    <row r="30" spans="1:12" ht="12.6" customHeight="1" thickBot="1">
      <c r="A30" s="257"/>
      <c r="B30" s="258" t="s">
        <v>183</v>
      </c>
      <c r="C30" s="259">
        <f>+SUM(C22:C29)</f>
        <v>201000000</v>
      </c>
      <c r="D30" s="260">
        <f>+SUM(D22:D29)</f>
        <v>3650000</v>
      </c>
      <c r="E30" s="261">
        <f t="shared" ref="E30:L30" si="3">+SUM(E22:E29)</f>
        <v>41446152</v>
      </c>
      <c r="F30" s="261">
        <f>+SUM(F22:F29)</f>
        <v>15052579</v>
      </c>
      <c r="G30" s="261">
        <f t="shared" si="3"/>
        <v>13911526</v>
      </c>
      <c r="H30" s="261">
        <f t="shared" si="3"/>
        <v>-1695252</v>
      </c>
      <c r="I30" s="262">
        <f t="shared" si="3"/>
        <v>273365005</v>
      </c>
      <c r="J30" s="261">
        <f>+SUM(J22:J29)</f>
        <v>19035690</v>
      </c>
      <c r="K30" s="259">
        <f t="shared" si="3"/>
        <v>3097326.44</v>
      </c>
      <c r="L30" s="263">
        <f t="shared" si="3"/>
        <v>295498021.44</v>
      </c>
    </row>
    <row r="31" spans="1:12">
      <c r="B31" s="264"/>
      <c r="C31" s="265"/>
      <c r="D31" s="265"/>
      <c r="E31" s="265"/>
      <c r="F31" s="265"/>
      <c r="G31" s="265"/>
      <c r="H31" s="265"/>
      <c r="I31" s="265"/>
      <c r="J31" s="265"/>
      <c r="K31" s="265"/>
      <c r="L31" s="266"/>
    </row>
    <row r="32" spans="1:12" ht="29.45" customHeight="1">
      <c r="A32" s="328" t="s">
        <v>186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28"/>
      <c r="L32" s="328"/>
    </row>
    <row r="33" spans="1:12" ht="13.9" customHeight="1">
      <c r="A33" s="218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</row>
    <row r="34" spans="1:12">
      <c r="D34" s="222"/>
      <c r="E34" s="222"/>
      <c r="F34" s="222"/>
      <c r="G34" s="222"/>
      <c r="H34" s="222"/>
      <c r="I34" s="222"/>
      <c r="J34" s="222"/>
      <c r="K34" s="222"/>
      <c r="L34" s="222"/>
    </row>
    <row r="35" spans="1:12">
      <c r="C35" s="267"/>
    </row>
    <row r="36" spans="1:12">
      <c r="D36" s="268">
        <f>D34-D35</f>
        <v>0</v>
      </c>
    </row>
    <row r="39" spans="1:12"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5" spans="1:12">
      <c r="J45" s="184">
        <v>0</v>
      </c>
    </row>
  </sheetData>
  <mergeCells count="5">
    <mergeCell ref="A1:L1"/>
    <mergeCell ref="A3:L3"/>
    <mergeCell ref="A4:L4"/>
    <mergeCell ref="A5:L5"/>
    <mergeCell ref="A32:L32"/>
  </mergeCells>
  <printOptions horizontalCentered="1"/>
  <pageMargins left="0" right="0" top="0.98425196850393704" bottom="0" header="0" footer="0.39370078740157483"/>
  <pageSetup paperSize="9" scale="93" firstPageNumber="4" orientation="landscape" useFirstPageNumber="1" r:id="rId1"/>
  <headerFooter alignWithMargins="0">
    <oddFooter>&amp;R&amp;"Arial,Negrita"&amp;9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A1:H71"/>
  <sheetViews>
    <sheetView tabSelected="1" topLeftCell="A22" zoomScaleNormal="100" workbookViewId="0">
      <selection activeCell="I4" sqref="I4"/>
    </sheetView>
  </sheetViews>
  <sheetFormatPr baseColWidth="10" defaultColWidth="11.42578125" defaultRowHeight="12.75"/>
  <cols>
    <col min="1" max="1" width="0.85546875" style="1" customWidth="1"/>
    <col min="2" max="2" width="63.28515625" style="1" customWidth="1"/>
    <col min="3" max="3" width="12.7109375" style="48" customWidth="1"/>
    <col min="4" max="4" width="12.7109375" style="63" bestFit="1" customWidth="1"/>
    <col min="5" max="5" width="11.7109375" style="1" bestFit="1" customWidth="1"/>
    <col min="6" max="6" width="4.85546875" style="1" customWidth="1"/>
    <col min="7" max="7" width="11.28515625" style="1" customWidth="1"/>
    <col min="8" max="16384" width="11.42578125" style="1"/>
  </cols>
  <sheetData>
    <row r="1" spans="1:8" s="277" customFormat="1" ht="43.5" customHeight="1">
      <c r="A1" s="329" t="s">
        <v>108</v>
      </c>
      <c r="B1" s="329"/>
      <c r="C1" s="329"/>
      <c r="D1" s="329"/>
      <c r="E1" s="329"/>
      <c r="F1" s="275"/>
      <c r="G1" s="275"/>
      <c r="H1" s="276"/>
    </row>
    <row r="2" spans="1:8" s="29" customFormat="1" ht="15.75">
      <c r="C2" s="56"/>
      <c r="D2" s="278"/>
    </row>
    <row r="3" spans="1:8" s="29" customFormat="1" ht="15.75">
      <c r="A3" s="318" t="s">
        <v>194</v>
      </c>
      <c r="B3" s="318"/>
      <c r="C3" s="318"/>
      <c r="D3" s="318"/>
      <c r="E3" s="318"/>
    </row>
    <row r="4" spans="1:8" s="31" customFormat="1" ht="15">
      <c r="A4" s="317" t="s">
        <v>36</v>
      </c>
      <c r="B4" s="317"/>
      <c r="C4" s="317"/>
      <c r="D4" s="317"/>
      <c r="E4" s="317"/>
    </row>
    <row r="5" spans="1:8" ht="13.5" thickBot="1"/>
    <row r="6" spans="1:8" s="8" customFormat="1" ht="12.75" customHeight="1">
      <c r="A6" s="74"/>
      <c r="B6" s="279"/>
      <c r="C6" s="280" t="s">
        <v>4</v>
      </c>
      <c r="D6" s="281" t="s">
        <v>0</v>
      </c>
      <c r="E6" s="6" t="s">
        <v>0</v>
      </c>
    </row>
    <row r="7" spans="1:8" s="8" customFormat="1" ht="12.75" customHeight="1">
      <c r="A7" s="76"/>
      <c r="B7" s="282"/>
      <c r="C7" s="283" t="s">
        <v>5</v>
      </c>
      <c r="D7" s="284">
        <v>2014</v>
      </c>
      <c r="E7" s="43">
        <v>2013</v>
      </c>
    </row>
    <row r="8" spans="1:8" ht="12.75" customHeight="1">
      <c r="A8" s="77"/>
      <c r="B8" s="16"/>
      <c r="C8" s="57"/>
      <c r="D8" s="79"/>
      <c r="E8" s="137"/>
    </row>
    <row r="9" spans="1:8" s="8" customFormat="1" ht="12.75" customHeight="1">
      <c r="A9" s="82"/>
      <c r="B9" s="11" t="s">
        <v>195</v>
      </c>
      <c r="C9" s="57"/>
      <c r="D9" s="285">
        <f>SUM(D10,D11,D22,D29)</f>
        <v>39708311</v>
      </c>
      <c r="E9" s="286">
        <f>SUM(E10:E11,E22,E29)</f>
        <v>-8212538</v>
      </c>
    </row>
    <row r="10" spans="1:8" ht="12.75" customHeight="1">
      <c r="A10" s="77"/>
      <c r="B10" s="11" t="s">
        <v>196</v>
      </c>
      <c r="C10" s="57"/>
      <c r="D10" s="310">
        <v>-3457408</v>
      </c>
      <c r="E10" s="139">
        <v>-1220727</v>
      </c>
      <c r="G10" s="38"/>
    </row>
    <row r="11" spans="1:8" ht="12.75" customHeight="1">
      <c r="A11" s="77"/>
      <c r="B11" s="11" t="s">
        <v>197</v>
      </c>
      <c r="C11" s="57"/>
      <c r="D11" s="310">
        <f>SUM(D12:D21)</f>
        <v>27312132</v>
      </c>
      <c r="E11" s="139">
        <f>SUM(E12:E21)</f>
        <v>21307941</v>
      </c>
    </row>
    <row r="12" spans="1:8" ht="12.75" customHeight="1">
      <c r="A12" s="77"/>
      <c r="B12" s="16" t="s">
        <v>28</v>
      </c>
      <c r="C12" s="57" t="s">
        <v>189</v>
      </c>
      <c r="D12" s="288">
        <v>20434528</v>
      </c>
      <c r="E12" s="71">
        <v>20214919</v>
      </c>
      <c r="F12" s="21"/>
      <c r="G12" s="21"/>
    </row>
    <row r="13" spans="1:8" ht="12.75" customHeight="1">
      <c r="A13" s="77"/>
      <c r="B13" s="16" t="s">
        <v>198</v>
      </c>
      <c r="C13" s="57" t="s">
        <v>189</v>
      </c>
      <c r="D13" s="288">
        <v>2800325</v>
      </c>
      <c r="E13" s="71">
        <v>-1136596</v>
      </c>
      <c r="F13" s="21"/>
      <c r="G13" s="21"/>
    </row>
    <row r="14" spans="1:8" ht="12.75" customHeight="1">
      <c r="A14" s="77"/>
      <c r="B14" s="16" t="s">
        <v>199</v>
      </c>
      <c r="C14" s="57"/>
      <c r="D14" s="288">
        <v>1741054</v>
      </c>
      <c r="E14" s="71">
        <v>1231698</v>
      </c>
      <c r="G14" s="21"/>
    </row>
    <row r="15" spans="1:8" ht="12.75" customHeight="1">
      <c r="A15" s="77"/>
      <c r="B15" s="16" t="s">
        <v>200</v>
      </c>
      <c r="C15" s="57" t="s">
        <v>123</v>
      </c>
      <c r="D15" s="288">
        <v>-1846986</v>
      </c>
      <c r="E15" s="71">
        <v>-2221086</v>
      </c>
      <c r="G15" s="21"/>
    </row>
    <row r="16" spans="1:8" ht="12.75" customHeight="1">
      <c r="A16" s="77"/>
      <c r="B16" s="16" t="s">
        <v>201</v>
      </c>
      <c r="C16" s="57" t="s">
        <v>110</v>
      </c>
      <c r="D16" s="288">
        <v>-72303</v>
      </c>
      <c r="E16" s="71">
        <v>815265</v>
      </c>
      <c r="G16" s="21"/>
    </row>
    <row r="17" spans="1:7" ht="12.75" customHeight="1">
      <c r="A17" s="77"/>
      <c r="B17" s="16" t="s">
        <v>202</v>
      </c>
      <c r="C17" s="57"/>
      <c r="D17" s="288">
        <v>-1239201</v>
      </c>
      <c r="E17" s="71">
        <v>-1887357</v>
      </c>
      <c r="G17" s="21"/>
    </row>
    <row r="18" spans="1:7" s="8" customFormat="1" ht="12.75" customHeight="1">
      <c r="A18" s="82"/>
      <c r="B18" s="16" t="s">
        <v>30</v>
      </c>
      <c r="C18" s="57" t="s">
        <v>134</v>
      </c>
      <c r="D18" s="288">
        <v>5582000</v>
      </c>
      <c r="E18" s="71">
        <v>4773221</v>
      </c>
      <c r="G18" s="287"/>
    </row>
    <row r="19" spans="1:7" s="8" customFormat="1" ht="12.75" customHeight="1">
      <c r="A19" s="82"/>
      <c r="B19" s="16" t="s">
        <v>31</v>
      </c>
      <c r="C19" s="57"/>
      <c r="D19" s="288">
        <v>16423</v>
      </c>
      <c r="E19" s="71">
        <v>16121</v>
      </c>
      <c r="G19" s="287"/>
    </row>
    <row r="20" spans="1:7" s="8" customFormat="1" ht="12.75" customHeight="1">
      <c r="A20" s="82"/>
      <c r="B20" s="16" t="s">
        <v>80</v>
      </c>
      <c r="C20" s="57"/>
      <c r="D20" s="288">
        <v>-86547</v>
      </c>
      <c r="E20" s="71">
        <v>8905</v>
      </c>
      <c r="G20" s="287"/>
    </row>
    <row r="21" spans="1:7" ht="12.75" customHeight="1">
      <c r="A21" s="82"/>
      <c r="B21" s="16" t="s">
        <v>203</v>
      </c>
      <c r="C21" s="57"/>
      <c r="D21" s="288">
        <v>-17161</v>
      </c>
      <c r="E21" s="150">
        <v>-507149</v>
      </c>
      <c r="G21" s="21"/>
    </row>
    <row r="22" spans="1:7" ht="12.75" customHeight="1">
      <c r="A22" s="77"/>
      <c r="B22" s="11" t="s">
        <v>204</v>
      </c>
      <c r="C22" s="57"/>
      <c r="D22" s="310">
        <f>SUM(D23:D28)</f>
        <v>19886731</v>
      </c>
      <c r="E22" s="139">
        <f>SUM(E23:E28)</f>
        <v>-25400351</v>
      </c>
      <c r="G22" s="21"/>
    </row>
    <row r="23" spans="1:7" ht="12.75" customHeight="1">
      <c r="A23" s="77"/>
      <c r="B23" s="16" t="s">
        <v>3</v>
      </c>
      <c r="C23" s="57"/>
      <c r="D23" s="288">
        <v>-442618</v>
      </c>
      <c r="E23" s="71">
        <v>-440402</v>
      </c>
      <c r="G23" s="21"/>
    </row>
    <row r="24" spans="1:7" ht="12.75" customHeight="1">
      <c r="A24" s="77"/>
      <c r="B24" s="16" t="s">
        <v>205</v>
      </c>
      <c r="C24" s="57"/>
      <c r="D24" s="288">
        <v>18014286</v>
      </c>
      <c r="E24" s="71">
        <v>-14021809</v>
      </c>
      <c r="G24" s="21"/>
    </row>
    <row r="25" spans="1:7" ht="12.75" customHeight="1">
      <c r="A25" s="82"/>
      <c r="B25" s="16" t="s">
        <v>206</v>
      </c>
      <c r="C25" s="57"/>
      <c r="D25" s="288">
        <v>603958</v>
      </c>
      <c r="E25" s="71">
        <v>-5974606</v>
      </c>
      <c r="G25" s="21"/>
    </row>
    <row r="26" spans="1:7" s="8" customFormat="1" ht="12.75" customHeight="1">
      <c r="A26" s="82"/>
      <c r="B26" s="16" t="s">
        <v>207</v>
      </c>
      <c r="C26" s="57"/>
      <c r="D26" s="288">
        <v>3949158</v>
      </c>
      <c r="E26" s="150">
        <v>-1500858</v>
      </c>
    </row>
    <row r="27" spans="1:7" s="8" customFormat="1" ht="12.75" customHeight="1">
      <c r="A27" s="82"/>
      <c r="B27" s="16" t="s">
        <v>208</v>
      </c>
      <c r="C27" s="57"/>
      <c r="D27" s="288">
        <v>-1847336</v>
      </c>
      <c r="E27" s="150">
        <v>-3415676</v>
      </c>
      <c r="G27" s="1"/>
    </row>
    <row r="28" spans="1:7" ht="12.75" customHeight="1">
      <c r="A28" s="82"/>
      <c r="B28" s="16" t="s">
        <v>209</v>
      </c>
      <c r="C28" s="57"/>
      <c r="D28" s="288">
        <v>-390717</v>
      </c>
      <c r="E28" s="150">
        <v>-47000</v>
      </c>
    </row>
    <row r="29" spans="1:7" ht="12.75" customHeight="1">
      <c r="A29" s="77"/>
      <c r="B29" s="11" t="s">
        <v>210</v>
      </c>
      <c r="C29" s="57"/>
      <c r="D29" s="310">
        <f>SUM(D30:D33)</f>
        <v>-4033144</v>
      </c>
      <c r="E29" s="139">
        <f>SUM(E30:E33)</f>
        <v>-2899401</v>
      </c>
    </row>
    <row r="30" spans="1:7" ht="12.75" customHeight="1">
      <c r="A30" s="77"/>
      <c r="B30" s="16" t="s">
        <v>211</v>
      </c>
      <c r="C30" s="57"/>
      <c r="D30" s="288">
        <f>-5582000-100345+410000</f>
        <v>-5272345</v>
      </c>
      <c r="E30" s="71">
        <v>-4829816</v>
      </c>
    </row>
    <row r="31" spans="1:7" ht="12.75" customHeight="1">
      <c r="A31" s="77"/>
      <c r="B31" s="16" t="s">
        <v>212</v>
      </c>
      <c r="C31" s="57"/>
      <c r="D31" s="136">
        <v>0</v>
      </c>
      <c r="E31" s="71">
        <v>239943</v>
      </c>
    </row>
    <row r="32" spans="1:7" ht="12.75" customHeight="1">
      <c r="A32" s="77"/>
      <c r="B32" s="16" t="s">
        <v>213</v>
      </c>
      <c r="C32" s="57"/>
      <c r="D32" s="288">
        <v>1239201</v>
      </c>
      <c r="E32" s="71">
        <v>1608692</v>
      </c>
    </row>
    <row r="33" spans="1:5" ht="12.75" customHeight="1">
      <c r="A33" s="77"/>
      <c r="B33" s="16" t="s">
        <v>214</v>
      </c>
      <c r="C33" s="57"/>
      <c r="D33" s="136">
        <v>0</v>
      </c>
      <c r="E33" s="71">
        <v>81780</v>
      </c>
    </row>
    <row r="34" spans="1:5" ht="12.75" customHeight="1">
      <c r="A34" s="77"/>
      <c r="B34" s="16"/>
      <c r="C34" s="57"/>
      <c r="D34" s="288"/>
      <c r="E34" s="71"/>
    </row>
    <row r="35" spans="1:5" ht="12.75" customHeight="1">
      <c r="A35" s="77"/>
      <c r="B35" s="11" t="s">
        <v>215</v>
      </c>
      <c r="C35" s="57"/>
      <c r="D35" s="285">
        <f>SUM(D36,D43)</f>
        <v>-29774511</v>
      </c>
      <c r="E35" s="286">
        <f>E36+E43</f>
        <v>-14506344</v>
      </c>
    </row>
    <row r="36" spans="1:5" ht="12.75" customHeight="1">
      <c r="A36" s="77"/>
      <c r="B36" s="11" t="s">
        <v>216</v>
      </c>
      <c r="C36" s="57"/>
      <c r="D36" s="310">
        <f>SUM(D37:D42)</f>
        <v>-35259368</v>
      </c>
      <c r="E36" s="139">
        <f>SUM(E37:E42)</f>
        <v>-15759402</v>
      </c>
    </row>
    <row r="37" spans="1:5" ht="12.75" customHeight="1">
      <c r="A37" s="77"/>
      <c r="B37" s="16" t="s">
        <v>217</v>
      </c>
      <c r="C37" s="57"/>
      <c r="D37" s="288">
        <v>-2993845</v>
      </c>
      <c r="E37" s="289">
        <v>-3322228</v>
      </c>
    </row>
    <row r="38" spans="1:5" ht="12.75" customHeight="1">
      <c r="A38" s="77"/>
      <c r="B38" s="16" t="s">
        <v>218</v>
      </c>
      <c r="C38" s="57"/>
      <c r="D38" s="288">
        <v>-1450209</v>
      </c>
      <c r="E38" s="289">
        <v>-1472209</v>
      </c>
    </row>
    <row r="39" spans="1:5" ht="12.75" customHeight="1">
      <c r="A39" s="77"/>
      <c r="B39" s="16" t="s">
        <v>219</v>
      </c>
      <c r="C39" s="57"/>
      <c r="D39" s="288">
        <v>-1448252</v>
      </c>
      <c r="E39" s="289">
        <v>-1295249</v>
      </c>
    </row>
    <row r="40" spans="1:5" ht="12.75" customHeight="1">
      <c r="A40" s="77"/>
      <c r="B40" s="16" t="s">
        <v>220</v>
      </c>
      <c r="C40" s="57"/>
      <c r="D40" s="288">
        <v>-19846091</v>
      </c>
      <c r="E40" s="289">
        <v>-9042912</v>
      </c>
    </row>
    <row r="41" spans="1:5" ht="12.75" customHeight="1">
      <c r="A41" s="77"/>
      <c r="B41" s="16" t="s">
        <v>55</v>
      </c>
      <c r="C41" s="57"/>
      <c r="D41" s="288">
        <v>-5494634</v>
      </c>
      <c r="E41" s="289">
        <v>-52779</v>
      </c>
    </row>
    <row r="42" spans="1:5" ht="12.75" customHeight="1">
      <c r="A42" s="77"/>
      <c r="B42" s="16" t="s">
        <v>221</v>
      </c>
      <c r="C42" s="57"/>
      <c r="D42" s="288">
        <v>-4026337</v>
      </c>
      <c r="E42" s="289">
        <v>-574025</v>
      </c>
    </row>
    <row r="43" spans="1:5" ht="12.75" customHeight="1">
      <c r="A43" s="77"/>
      <c r="B43" s="11" t="s">
        <v>222</v>
      </c>
      <c r="C43" s="57"/>
      <c r="D43" s="311">
        <f>SUM(D44:D46)</f>
        <v>5484857</v>
      </c>
      <c r="E43" s="291">
        <f>+E44+E45</f>
        <v>1253058</v>
      </c>
    </row>
    <row r="44" spans="1:5" ht="12.75" customHeight="1">
      <c r="A44" s="77"/>
      <c r="B44" s="16" t="s">
        <v>217</v>
      </c>
      <c r="C44" s="57"/>
      <c r="D44" s="312">
        <f>1011058+3147870</f>
        <v>4158928</v>
      </c>
      <c r="E44" s="71">
        <v>902</v>
      </c>
    </row>
    <row r="45" spans="1:5" ht="12.75" customHeight="1">
      <c r="A45" s="77"/>
      <c r="B45" s="16" t="s">
        <v>220</v>
      </c>
      <c r="C45" s="57"/>
      <c r="D45" s="313">
        <v>131000</v>
      </c>
      <c r="E45" s="289">
        <v>1252156</v>
      </c>
    </row>
    <row r="46" spans="1:5" ht="12.75" customHeight="1">
      <c r="A46" s="77"/>
      <c r="B46" s="16" t="s">
        <v>221</v>
      </c>
      <c r="C46" s="57"/>
      <c r="D46" s="313">
        <v>1194929</v>
      </c>
      <c r="E46" s="314">
        <v>0</v>
      </c>
    </row>
    <row r="47" spans="1:5" ht="12.75" customHeight="1">
      <c r="A47" s="77"/>
      <c r="B47" s="16"/>
      <c r="C47" s="57"/>
      <c r="D47" s="288"/>
      <c r="E47" s="71"/>
    </row>
    <row r="48" spans="1:5" ht="12.75" customHeight="1">
      <c r="A48" s="77"/>
      <c r="B48" s="11" t="s">
        <v>223</v>
      </c>
      <c r="C48" s="57"/>
      <c r="D48" s="285">
        <f>SUM(D49,D52,D58)</f>
        <v>4323592</v>
      </c>
      <c r="E48" s="286">
        <f>E49+E52+E58</f>
        <v>13163525</v>
      </c>
    </row>
    <row r="49" spans="1:5" ht="12.75" customHeight="1">
      <c r="A49" s="77"/>
      <c r="B49" s="11" t="s">
        <v>224</v>
      </c>
      <c r="C49" s="57"/>
      <c r="D49" s="310">
        <f>SUM(D50:D51)</f>
        <v>5658138</v>
      </c>
      <c r="E49" s="139">
        <f>SUM(E50:E51)</f>
        <v>7160804</v>
      </c>
    </row>
    <row r="50" spans="1:5" ht="12.75" customHeight="1">
      <c r="A50" s="77"/>
      <c r="B50" s="16" t="s">
        <v>225</v>
      </c>
      <c r="C50" s="57" t="s">
        <v>122</v>
      </c>
      <c r="D50" s="288">
        <v>5650000</v>
      </c>
      <c r="E50" s="71">
        <v>6900000</v>
      </c>
    </row>
    <row r="51" spans="1:5" ht="12.75" customHeight="1">
      <c r="A51" s="77"/>
      <c r="B51" s="16" t="s">
        <v>63</v>
      </c>
      <c r="C51" s="57"/>
      <c r="D51" s="288">
        <v>8138</v>
      </c>
      <c r="E51" s="71">
        <v>260804</v>
      </c>
    </row>
    <row r="52" spans="1:5" ht="12.75" customHeight="1">
      <c r="A52" s="77"/>
      <c r="B52" s="11" t="s">
        <v>226</v>
      </c>
      <c r="C52" s="57"/>
      <c r="D52" s="310">
        <f>SUM(D53:D57)</f>
        <v>-1022780</v>
      </c>
      <c r="E52" s="139">
        <f>SUM(E54:E57)</f>
        <v>6098005</v>
      </c>
    </row>
    <row r="53" spans="1:5" ht="12.75" customHeight="1">
      <c r="A53" s="77"/>
      <c r="B53" s="16" t="s">
        <v>227</v>
      </c>
      <c r="C53" s="57"/>
      <c r="D53" s="288"/>
      <c r="E53" s="71"/>
    </row>
    <row r="54" spans="1:5" ht="12.75" customHeight="1">
      <c r="A54" s="77"/>
      <c r="B54" s="16" t="s">
        <v>228</v>
      </c>
      <c r="C54" s="57"/>
      <c r="D54" s="288">
        <v>48127646</v>
      </c>
      <c r="E54" s="71">
        <v>30437000</v>
      </c>
    </row>
    <row r="55" spans="1:5" ht="12.75" customHeight="1">
      <c r="A55" s="77"/>
      <c r="B55" s="16" t="s">
        <v>229</v>
      </c>
      <c r="C55" s="57"/>
      <c r="D55" s="288">
        <v>490500</v>
      </c>
      <c r="E55" s="292">
        <v>0</v>
      </c>
    </row>
    <row r="56" spans="1:5" ht="12.75" customHeight="1">
      <c r="A56" s="77"/>
      <c r="B56" s="16" t="s">
        <v>230</v>
      </c>
      <c r="C56" s="57"/>
      <c r="D56" s="288"/>
      <c r="E56" s="71"/>
    </row>
    <row r="57" spans="1:5" ht="12.75" customHeight="1">
      <c r="A57" s="77"/>
      <c r="B57" s="16" t="s">
        <v>228</v>
      </c>
      <c r="C57" s="57"/>
      <c r="D57" s="288">
        <f>-49331271+100345-410000</f>
        <v>-49640926</v>
      </c>
      <c r="E57" s="71">
        <v>-24338995</v>
      </c>
    </row>
    <row r="58" spans="1:5" ht="12.75" customHeight="1">
      <c r="A58" s="77"/>
      <c r="B58" s="11" t="s">
        <v>231</v>
      </c>
      <c r="C58" s="57"/>
      <c r="D58" s="310">
        <v>-311766</v>
      </c>
      <c r="E58" s="139">
        <v>-95284</v>
      </c>
    </row>
    <row r="59" spans="1:5" ht="12.75" customHeight="1">
      <c r="A59" s="77"/>
      <c r="B59" s="16"/>
      <c r="C59" s="57"/>
      <c r="D59" s="288"/>
      <c r="E59" s="71"/>
    </row>
    <row r="60" spans="1:5" s="295" customFormat="1" ht="12.75" customHeight="1">
      <c r="A60" s="293"/>
      <c r="B60" s="11" t="s">
        <v>232</v>
      </c>
      <c r="C60" s="57"/>
      <c r="D60" s="98"/>
      <c r="E60" s="294"/>
    </row>
    <row r="61" spans="1:5" s="295" customFormat="1" ht="12.75" customHeight="1">
      <c r="A61" s="293"/>
      <c r="B61" s="11" t="s">
        <v>233</v>
      </c>
      <c r="C61" s="57"/>
      <c r="D61" s="296">
        <f>SUM(D48,D35,D9)</f>
        <v>14257392</v>
      </c>
      <c r="E61" s="297">
        <f>E48+E35+E9</f>
        <v>-9555357</v>
      </c>
    </row>
    <row r="62" spans="1:5" s="295" customFormat="1" ht="12.75" customHeight="1">
      <c r="A62" s="293"/>
      <c r="B62" s="16"/>
      <c r="C62" s="57"/>
      <c r="D62" s="121"/>
      <c r="E62" s="298"/>
    </row>
    <row r="63" spans="1:5" s="295" customFormat="1">
      <c r="A63" s="82"/>
      <c r="B63" s="16" t="s">
        <v>234</v>
      </c>
      <c r="C63" s="57" t="s">
        <v>121</v>
      </c>
      <c r="D63" s="69">
        <v>15260902</v>
      </c>
      <c r="E63" s="299">
        <v>24816259</v>
      </c>
    </row>
    <row r="64" spans="1:5" s="8" customFormat="1" ht="13.5" thickBot="1">
      <c r="A64" s="96"/>
      <c r="B64" s="300" t="s">
        <v>235</v>
      </c>
      <c r="C64" s="301" t="s">
        <v>121</v>
      </c>
      <c r="D64" s="123">
        <v>29518294</v>
      </c>
      <c r="E64" s="302">
        <v>15260902</v>
      </c>
    </row>
    <row r="65" spans="1:5">
      <c r="A65" s="34"/>
      <c r="B65" s="303"/>
      <c r="C65" s="304"/>
      <c r="D65" s="305"/>
      <c r="E65" s="305"/>
    </row>
    <row r="66" spans="1:5" s="31" customFormat="1" ht="28.15" customHeight="1">
      <c r="A66" s="324" t="s">
        <v>236</v>
      </c>
      <c r="B66" s="324"/>
      <c r="C66" s="324"/>
      <c r="D66" s="324"/>
      <c r="E66" s="324"/>
    </row>
    <row r="67" spans="1:5" ht="15.75" customHeight="1">
      <c r="B67" s="306"/>
      <c r="C67" s="307"/>
      <c r="D67" s="308"/>
      <c r="E67" s="37"/>
    </row>
    <row r="68" spans="1:5" ht="15.75">
      <c r="A68" s="37"/>
      <c r="B68" s="37"/>
      <c r="C68" s="56"/>
      <c r="D68" s="308"/>
      <c r="E68" s="37"/>
    </row>
    <row r="69" spans="1:5">
      <c r="C69" s="309"/>
      <c r="E69" s="290"/>
    </row>
    <row r="71" spans="1:5">
      <c r="C71" s="309"/>
      <c r="E71" s="63"/>
    </row>
  </sheetData>
  <mergeCells count="4">
    <mergeCell ref="A1:E1"/>
    <mergeCell ref="A3:E3"/>
    <mergeCell ref="A4:E4"/>
    <mergeCell ref="A66:E66"/>
  </mergeCells>
  <printOptions horizontalCentered="1"/>
  <pageMargins left="0" right="0" top="0.78740157480314965" bottom="0" header="0" footer="0.39370078740157483"/>
  <pageSetup paperSize="9" scale="88" firstPageNumber="5" orientation="portrait" useFirstPageNumber="1" r:id="rId1"/>
  <headerFooter alignWithMargins="0">
    <oddFooter>&amp;R&amp;"Arial,Negrita"&amp;9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XmlPartWrapper xmlns="http://schemas.dtt.com/da/CT_STORAGE">
  <CommonToolListStorage xmlns:xsi="http://www.w3.org/2001/XMLSchema-instance" xmlns:xsd="http://www.w3.org/2001/XMLSchema">
    <TimeStamp>2014-10-15T16:41:57.9731601+02:00</TimeStamp>
    <IsSignoffOnlyChanged>false</IsSignoffOnlyChanged>
    <ReviewNoteListStorage>
      <ContainerID xsi:nil="true"/>
      <ContainerType>0</ContainerType>
      <ListIndex>-1</ListIndex>
      <UserID>0</UserID>
      <EngagementItemID>1346281004700011175</EngagementItemID>
      <EngagementID>0</EngagementID>
      <EnableSave>false</EnableSave>
      <EnableLoad>true</EnableLoad>
      <OriginalList/>
      <DeletedList/>
      <FilteredList/>
      <IsDirty>false</IsDirty>
      <ObjectStatus>
        <StateEnumeration>Clean</StateEnumeration>
        <Clean>true</Clean>
        <Dirty>false</Dirty>
        <New>false</New>
        <Edited>false</Edited>
        <Deleted>false</Deleted>
        <VersionModified>false</VersionModified>
      </ObjectStatus>
    </ReviewNoteListStorage>
    <TickMarkListStorage>
      <TickMarks/>
      <FilteredList/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UserID>0</UserID>
      <ContainerType>None</ContainerType>
      <EngagementID>0</EngagementID>
      <EngagementItemID>1346281004700011175</EngagementItemID>
      <EnableSave>true</EnableSave>
      <EnableLoad>true</EnableLoad>
    </TickMarkListStorage>
    <XRListStorage>
      <IsDirty>false</IsDirty>
      <ID>1346281004700011175</ID>
      <Status>
        <StateEnumeration>Clean</StateEnumeration>
        <Clean>true</Clean>
        <Dirty>false</Dirty>
        <New>false</New>
        <Edited>false</Edited>
        <Deleted>false</Deleted>
        <VersionModified>false</VersionModified>
      </Status>
      <EnableLoad>false</EnableLoad>
      <EnableSave>false</EnableSave>
      <EngagementID xsi:nil="true"/>
      <ContainerID>1346281004700011175</ContainerID>
      <ContainerType>Excel</ContainerType>
      <DeletedXRefs/>
      <Root/>
      <NumericXRefs/>
      <TextXRefs/>
      <UserID xsi:nil="true"/>
    </XRListStorage>
    <SignOffListStorage>
      <SignOffStorages>
        <SignOffStorage>
          <ID>1493711422800000077</ID>
          <IsDirty>false</IsDirty>
          <IsNew>false</IsNew>
          <IsDeleted>false</IsDeleted>
          <IsEditable>false</IsEditable>
          <ItemVersion>4886</ItemVersion>
          <EngagementFileID>6609</EngagementFileID>
          <EngagementItemID>1493711422800000077</EngagementItemID>
          <EngagementItemName>Signoff</EngagementItemName>
          <EngagementItemType>Signoff</EngagementItemType>
          <IsEngagementItemDeleted>false</IsEngagementItemDeleted>
          <ReferenceNum/>
          <LastModifiedDate>2014-04-23T09:08:09.41</LastModifiedDate>
          <InstanceID>0</InstanceID>
          <SystemAttentionFlag>false</SystemAttentionFlag>
          <IsMaster>true</IsMaster>
          <IsProtected>false</IsProtected>
          <ProtectedByUserID xsi:nil="true"/>
          <LastKnownOwnerUserID>0</LastKnownOwnerUserID>
          <IsAssignmentDirty>false</IsAssignmentDirty>
          <ClearAllPreparers>false</ClearAllPreparers>
          <ClearAllReviewers>false</ClearAllReviewers>
          <Assignments/>
          <NullableEngagementItemID>1346281004700011175</NullableEngagementItemID>
          <VersionModified>false</VersionModified>
          <Status>Unchanged</Status>
          <SignOffUserLastName/>
          <SignOffUserInitials>Ld</SignOffUserInitials>
          <SignOffUserID>2046</SignOffUserID>
          <SignoffUserFirstName/>
          <SignOffUserDisplayName>de la Mora, Luis (ES - Madrid)</SignOffUserDisplayName>
          <SignOffType>Reviewer</SignOffType>
          <SignOffDate>2014-04-23T11:08:09.397</SignOffDate>
          <IsChecked>false</IsChecked>
          <OnBehalfOfSignedOffByUserDisplayName/>
          <OnBehalfOfSignedOffByUserFirstName/>
          <OnBehalfOfSignedOffByUserID xsi:nil="true"/>
          <OnBehalfOfSignedOffByUserInitials/>
        </SignOffStorage>
        <SignOffStorage>
          <ID>1346281004700011177</ID>
          <IsDirty>false</IsDirty>
          <IsNew>false</IsNew>
          <IsDeleted>false</IsDeleted>
          <IsEditable>false</IsEditable>
          <ItemVersion>3998</ItemVersion>
          <EngagementFileID>6609</EngagementFileID>
          <EngagementItemID>1346281004700011177</EngagementItemID>
          <EngagementItemName>Signoff</EngagementItemName>
          <EngagementItemType>Signoff</EngagementItemType>
          <IsEngagementItemDeleted>false</IsEngagementItemDeleted>
          <ReferenceNum/>
          <LastModifiedDate>2014-03-31T09:42:01.61</LastModifiedDate>
          <InstanceID>0</InstanceID>
          <SystemAttentionFlag>false</SystemAttentionFlag>
          <IsMaster>true</IsMaster>
          <IsProtected>false</IsProtected>
          <ProtectedByUserID xsi:nil="true"/>
          <LastKnownOwnerUserID>0</LastKnownOwnerUserID>
          <IsAssignmentDirty>false</IsAssignmentDirty>
          <ClearAllPreparers>false</ClearAllPreparers>
          <ClearAllReviewers>false</ClearAllReviewers>
          <Assignments/>
          <NullableEngagementItemID>1346281004700011175</NullableEngagementItemID>
          <VersionModified>false</VersionModified>
          <Status>Unchanged</Status>
          <SignOffUserLastName/>
          <SignOffUserInitials>IGG</SignOffUserInitials>
          <SignOffUserID>1970</SignOffUserID>
          <SignoffUserFirstName/>
          <SignOffUserDisplayName>Garcia Gomez, Irene (ES - Madrid)</SignOffUserDisplayName>
          <SignOffType>Preparer</SignOffType>
          <SignOffDate>2014-03-31T11:42:01.603</SignOffDate>
          <IsChecked>false</IsChecked>
          <OnBehalfOfSignedOffByUserDisplayName/>
          <OnBehalfOfSignedOffByUserFirstName/>
          <OnBehalfOfSignedOffByUserID xsi:nil="true"/>
          <OnBehalfOfSignedOffByUserInitials/>
        </SignOffStorage>
      </SignOffStorages>
      <IsDirty>false</IsDirty>
    </SignOffListStorage>
  </CommonToolListStorage>
</XmlPartWrapper>
</file>

<file path=customXml/item2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 { 9 E C B C 5 0 C - E E B 8 - 4 F B F - A 9 7 3 - F B B C F 3 F 3 3 E 8 A } < / V a l u e >  
         < / P a r t I t e m >  
     < / P a r t s >  
 < / P a r t M a p > 
</file>

<file path=customXml/item3.xml><?xml version="1.0" encoding="utf-8"?>
<DAEMSEngagementItemInfo xmlns="http://schemas.microsoft.com/DAEMSEngagementItemInfoXML">
  <EngagementID>6609</EngagementID>
  <LogicalEMSServerID>8046625255170022453</LogicalEMSServerID>
  <WorkingPaperID>1346281004700011175</WorkingPaperID>
</DAEMSEngagementItemInfo>
</file>

<file path=customXml/item4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Props1.xml><?xml version="1.0" encoding="utf-8"?>
<ds:datastoreItem xmlns:ds="http://schemas.openxmlformats.org/officeDocument/2006/customXml" ds:itemID="{E6B6F253-A996-4DDB-B64D-0F61CDCA9646}">
  <ds:schemaRefs>
    <ds:schemaRef ds:uri="http://schemas.dtt.com/da/CT_STORAGE"/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3E487F08-7ACB-43AA-A0DF-A6EE5190EE99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862F2521-4551-4A39-B4EF-AB535CF0B965}">
  <ds:schemaRefs>
    <ds:schemaRef ds:uri="http://schemas.microsoft.com/DAEMSEngagementItemInfoXML"/>
  </ds:schemaRefs>
</ds:datastoreItem>
</file>

<file path=customXml/itemProps4.xml><?xml version="1.0" encoding="utf-8"?>
<ds:datastoreItem xmlns:ds="http://schemas.openxmlformats.org/officeDocument/2006/customXml" ds:itemID="{9ECBC50C-EEB8-4FBF-A973-FBBCF3F33E8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</vt:lpstr>
      <vt:lpstr>P&amp;L</vt:lpstr>
      <vt:lpstr>SORIE</vt:lpstr>
      <vt:lpstr>Patrimonio </vt:lpstr>
      <vt:lpstr>FLUJOS_MEMORIA</vt:lpstr>
      <vt:lpstr>Balance!Área_de_impresión</vt:lpstr>
      <vt:lpstr>FLUJOS_MEMORIA!Área_de_impresión</vt:lpstr>
      <vt:lpstr>'Patrimonio '!Área_de_impresión</vt:lpstr>
      <vt:lpstr>SORIE!Área_de_impresión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Abalo, Sofia (ES - Madrid)</dc:creator>
  <cp:lastModifiedBy>jbasildo</cp:lastModifiedBy>
  <cp:lastPrinted>2015-03-26T21:44:04Z</cp:lastPrinted>
  <dcterms:created xsi:type="dcterms:W3CDTF">2008-04-02T06:33:37Z</dcterms:created>
  <dcterms:modified xsi:type="dcterms:W3CDTF">2015-09-04T10:25:58Z</dcterms:modified>
</cp:coreProperties>
</file>