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120" yWindow="210" windowWidth="9375" windowHeight="4845" tabRatio="360" activeTab="3"/>
  </bookViews>
  <sheets>
    <sheet name="BS" sheetId="1" r:id="rId1"/>
    <sheet name="PG" sheetId="2" r:id="rId2"/>
    <sheet name="SORIE y Patrimonio" sheetId="7" r:id="rId3"/>
    <sheet name="Estado de flujos" sheetId="6" r:id="rId4"/>
  </sheets>
  <definedNames>
    <definedName name="_xlnm.Print_Area" localSheetId="0">BS!$A$1:$J$50</definedName>
    <definedName name="_xlnm.Print_Area" localSheetId="3">'Estado de flujos'!$A$1:$E$61</definedName>
    <definedName name="_xlnm.Print_Area" localSheetId="2">'SORIE y Patrimonio'!$A$1:$J$38</definedName>
    <definedName name="AS2DocOpenMode" localSheetId="2" hidden="1">"AS2DocumentBrowse"</definedName>
    <definedName name="AS2DocOpenMode" hidden="1">"AS2DocumentEdit"</definedName>
    <definedName name="base" localSheetId="2" hidden="1">{#N/A,#N/A,FALSE,"Aging Summary";#N/A,#N/A,FALSE,"Ratio Analysis";#N/A,#N/A,FALSE,"Test 120 Day Accts";#N/A,#N/A,FALSE,"Tickmarks"}</definedName>
    <definedName name="base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</definedNames>
  <calcPr calcId="125725" calcOnSave="0"/>
</workbook>
</file>

<file path=xl/calcChain.xml><?xml version="1.0" encoding="utf-8"?>
<calcChain xmlns="http://schemas.openxmlformats.org/spreadsheetml/2006/main">
  <c r="D40" i="6"/>
  <c r="I12" i="1" l="1"/>
  <c r="D34" i="6" l="1"/>
  <c r="D22"/>
  <c r="D11"/>
  <c r="D21" i="2"/>
  <c r="D33" i="6" l="1"/>
  <c r="I42" i="1" l="1"/>
  <c r="D57" i="6" l="1"/>
  <c r="D47"/>
  <c r="D28"/>
  <c r="D27" s="1"/>
  <c r="D21"/>
  <c r="D20"/>
  <c r="D18"/>
  <c r="D17"/>
  <c r="D15"/>
  <c r="D12" l="1"/>
  <c r="D10" s="1"/>
  <c r="J34" i="7"/>
  <c r="J33" l="1"/>
  <c r="H30"/>
  <c r="H35" s="1"/>
  <c r="G30"/>
  <c r="G35" s="1"/>
  <c r="F30"/>
  <c r="F35" s="1"/>
  <c r="J29"/>
  <c r="J28"/>
  <c r="J25"/>
  <c r="J13"/>
  <c r="I26" s="1"/>
  <c r="I30" l="1"/>
  <c r="J26"/>
  <c r="J30" s="1"/>
  <c r="D31" i="2"/>
  <c r="I44" i="1" l="1"/>
  <c r="D43" i="2" l="1"/>
  <c r="D36" i="1" l="1"/>
  <c r="D41" i="2" l="1"/>
  <c r="D39" l="1"/>
  <c r="D36"/>
  <c r="D44"/>
  <c r="D26"/>
  <c r="D20"/>
  <c r="D17"/>
  <c r="D14"/>
  <c r="D29" l="1"/>
  <c r="D45" s="1"/>
  <c r="D47" s="1"/>
  <c r="D48" s="1"/>
  <c r="D11"/>
  <c r="I41" i="1"/>
  <c r="I37"/>
  <c r="I25"/>
  <c r="I23"/>
  <c r="I22" s="1"/>
  <c r="I15"/>
  <c r="E55"/>
  <c r="D29"/>
  <c r="D44"/>
  <c r="D39"/>
  <c r="D30"/>
  <c r="I17" l="1"/>
  <c r="I11" s="1"/>
  <c r="I10" s="1"/>
  <c r="I10" i="7"/>
  <c r="I13" s="1"/>
  <c r="I31" s="1"/>
  <c r="I36" i="1"/>
  <c r="D23"/>
  <c r="J31" i="7" l="1"/>
  <c r="J35" s="1"/>
  <c r="I35"/>
  <c r="I47" i="1"/>
  <c r="D20"/>
  <c r="D10" s="1"/>
  <c r="D47" s="1"/>
  <c r="D16"/>
  <c r="D55" l="1"/>
  <c r="D13"/>
  <c r="D11"/>
  <c r="D46" i="6" l="1"/>
  <c r="D44"/>
  <c r="D55" s="1"/>
</calcChain>
</file>

<file path=xl/sharedStrings.xml><?xml version="1.0" encoding="utf-8"?>
<sst xmlns="http://schemas.openxmlformats.org/spreadsheetml/2006/main" count="281" uniqueCount="205">
  <si>
    <t>Ejercicio</t>
  </si>
  <si>
    <t>ACTIVO</t>
  </si>
  <si>
    <t>TOTAL ACTIVO</t>
  </si>
  <si>
    <t>(Euros)</t>
  </si>
  <si>
    <t>FUNDOSA GRUPO, S.A. (SOCIEDAD UNIPERSONAL)</t>
  </si>
  <si>
    <t xml:space="preserve">Notas de la </t>
  </si>
  <si>
    <t>Memoria</t>
  </si>
  <si>
    <t>Notas de la</t>
  </si>
  <si>
    <t>ACTIVO NO CORRIENTE:</t>
  </si>
  <si>
    <t>Inmovilizado intangible-</t>
  </si>
  <si>
    <t>Aplicaciones informáticas</t>
  </si>
  <si>
    <t>Inmovilizado material-</t>
  </si>
  <si>
    <t>Instalaciones técnicas y otro inmovilizado material</t>
  </si>
  <si>
    <t>Inversiones inmobiliarias</t>
  </si>
  <si>
    <t>Terrenos</t>
  </si>
  <si>
    <t>Inversiones inmobiliarias-</t>
  </si>
  <si>
    <t>Construcciones</t>
  </si>
  <si>
    <t>Inversiones en empresas del Grupo y asociadas a largo plazo-</t>
  </si>
  <si>
    <t>Instrumentos de patrimonio</t>
  </si>
  <si>
    <t>Créditos a empresas</t>
  </si>
  <si>
    <t>Inversiones financieras a largo plazo-</t>
  </si>
  <si>
    <t>Créditos a terceros</t>
  </si>
  <si>
    <t>Otros activos financieros</t>
  </si>
  <si>
    <t>Activos por impuesto diferido</t>
  </si>
  <si>
    <t>Nota 5</t>
  </si>
  <si>
    <t>Nota 6</t>
  </si>
  <si>
    <t>Nota 7</t>
  </si>
  <si>
    <t>Nota 9</t>
  </si>
  <si>
    <t>Nota 17</t>
  </si>
  <si>
    <t>Nota 10</t>
  </si>
  <si>
    <t>Nota 15</t>
  </si>
  <si>
    <t>ACTIVO CORRIENTE:</t>
  </si>
  <si>
    <t>Clientes por ventas y prestaciones de servicios</t>
  </si>
  <si>
    <t>Clientes, empresas del Grupo y asociadas</t>
  </si>
  <si>
    <t>Personal</t>
  </si>
  <si>
    <t>Activos por impuesto corriente</t>
  </si>
  <si>
    <t>Otros créditos con las Administraciones Públicas</t>
  </si>
  <si>
    <t>Inversiones en empresas del Grupo y asociadas a corto plazo-</t>
  </si>
  <si>
    <t>Deudores comerciales y otras cuentas a cobrar-</t>
  </si>
  <si>
    <t>Inversiones financieras a corto plazo-</t>
  </si>
  <si>
    <t>Periodificaciones a corto plazo</t>
  </si>
  <si>
    <t>Efectivo y otros activos líquidos equivalentes-</t>
  </si>
  <si>
    <t>Tesorería</t>
  </si>
  <si>
    <t>Otros activos líquidos equivalentes</t>
  </si>
  <si>
    <t>Nota 11</t>
  </si>
  <si>
    <t>Capital</t>
  </si>
  <si>
    <t>Capital escriturado</t>
  </si>
  <si>
    <t>Prima de emisión</t>
  </si>
  <si>
    <t>Reservas</t>
  </si>
  <si>
    <t>Otras reservas</t>
  </si>
  <si>
    <t>Resultado del ejercicio</t>
  </si>
  <si>
    <t>Otras provisiones</t>
  </si>
  <si>
    <t>Deudas con entidades de crédito</t>
  </si>
  <si>
    <t>Otros pasivos financieros</t>
  </si>
  <si>
    <t>Pasivos por impuesto diferido</t>
  </si>
  <si>
    <t>PATRIMONIO NETO:</t>
  </si>
  <si>
    <t>Capital-</t>
  </si>
  <si>
    <t>Reservas-</t>
  </si>
  <si>
    <t>PASIVO NO CORRIENTE:</t>
  </si>
  <si>
    <t>Provisiones a largo plazo-</t>
  </si>
  <si>
    <t>Deudas a largo plazo-</t>
  </si>
  <si>
    <t>PASIVO CORRIENTE:</t>
  </si>
  <si>
    <t>Proveedores</t>
  </si>
  <si>
    <t>Acreedores varios</t>
  </si>
  <si>
    <t>Personal (remuneraciones pendientes de pago)</t>
  </si>
  <si>
    <t>Deudas a corto plazo-</t>
  </si>
  <si>
    <t>Acreedores comerciales y otras cuentas a pagar-</t>
  </si>
  <si>
    <t>Proveedores y acreedores, empresas del Grupo y asociadas</t>
  </si>
  <si>
    <t>Otras deudas con las Administraciones Públicas</t>
  </si>
  <si>
    <t>Nota 12</t>
  </si>
  <si>
    <t>Nota 3</t>
  </si>
  <si>
    <t>Nota 13</t>
  </si>
  <si>
    <t>Nota 14</t>
  </si>
  <si>
    <t>OPERACIONES CONTINUADAS:</t>
  </si>
  <si>
    <t>Prestaciones de servicios</t>
  </si>
  <si>
    <t>Ingresos financieros de empresas del Grupo y asociadas</t>
  </si>
  <si>
    <t>Ingresos accesorios y otros de gestión corriente</t>
  </si>
  <si>
    <t>Subvenciones de explotación incorporadas al resultado del ejercicio</t>
  </si>
  <si>
    <t>Gastos de personal-</t>
  </si>
  <si>
    <t>Sueldos, salarios y asimilados</t>
  </si>
  <si>
    <t>Cargas sociales</t>
  </si>
  <si>
    <t>Otros gastos de explotación-</t>
  </si>
  <si>
    <t>Servicios exteriores</t>
  </si>
  <si>
    <t>Tributos</t>
  </si>
  <si>
    <t>Otros gastos de gestión corriente</t>
  </si>
  <si>
    <t>Amortización del inmovilizado</t>
  </si>
  <si>
    <t>Excesos de provisiones</t>
  </si>
  <si>
    <t>Resultados por enajenaciones y otras</t>
  </si>
  <si>
    <t>Deterioro y resultado por enajenaciones del inmovilizado-</t>
  </si>
  <si>
    <t>Otros resultados</t>
  </si>
  <si>
    <t>RESULTADO DE EXPLOTACIÓN</t>
  </si>
  <si>
    <t>De participaciones en instrumentos de patrimonio-</t>
  </si>
  <si>
    <t xml:space="preserve">  En terceros</t>
  </si>
  <si>
    <t xml:space="preserve">  De terceros</t>
  </si>
  <si>
    <t>Por deudas con empresas del Grupo y asociadas</t>
  </si>
  <si>
    <t>Por deudas con terceros</t>
  </si>
  <si>
    <t>Deterioro y resultado por enajenaciones de instrumentos financieros-</t>
  </si>
  <si>
    <t>Deterioros y pérdidas</t>
  </si>
  <si>
    <t>RESULTADO FINANCIERO</t>
  </si>
  <si>
    <t>RESULTADO ANTES DE IMPUESTOS</t>
  </si>
  <si>
    <t>Impuesto sobre beneficios</t>
  </si>
  <si>
    <t>RESULTADO DEL EJERCICIO PROCEDENTE DE OPERACIONES CONTINUADAS</t>
  </si>
  <si>
    <t>RESULTADO DEL EJERCICIO</t>
  </si>
  <si>
    <t>Nota 16.1</t>
  </si>
  <si>
    <t>Nota 16.2</t>
  </si>
  <si>
    <t>Nota 16.3</t>
  </si>
  <si>
    <t>Nota 16.4</t>
  </si>
  <si>
    <t>Nota 13.1</t>
  </si>
  <si>
    <t>Notas 5, 6 y 7</t>
  </si>
  <si>
    <t>Nota 16.5</t>
  </si>
  <si>
    <t>Nota 16.6</t>
  </si>
  <si>
    <t>A) ESTADO DE INGRESOS Y GASTOS RECONOCIDOS</t>
  </si>
  <si>
    <t>RESULTADO DE LA CUENTA DE PÉRDIDAS Y GANANCIAS</t>
  </si>
  <si>
    <t>TOTAL TRANSFERENCIAS A LA CUENTA DE PÉRDIDAS Y GANANCIAS</t>
  </si>
  <si>
    <t>TOTAL INGRESOS Y GASTOS RECONOCIDOS</t>
  </si>
  <si>
    <t>B) ESTADO TOTAL DE CAMBIOS EN EL PATRIMONIO NETO</t>
  </si>
  <si>
    <t>Total</t>
  </si>
  <si>
    <t>Total ingresos y gastos reconocidos</t>
  </si>
  <si>
    <t>-</t>
  </si>
  <si>
    <t>Prima de</t>
  </si>
  <si>
    <t>FLUJOS DE EFECTIVO DE LAS ACTIVIDADES DE EXPLOTACIÓN:</t>
  </si>
  <si>
    <t>Resultado del ejercicio antes de impuestos</t>
  </si>
  <si>
    <t>Ajustes al resultado-</t>
  </si>
  <si>
    <t>Correcciones valorativas por deterioro</t>
  </si>
  <si>
    <t>Variación de provisiones</t>
  </si>
  <si>
    <t>Ingresos financieros</t>
  </si>
  <si>
    <t>Gastos financieros</t>
  </si>
  <si>
    <t>Deudores y otras cuentas a cobrar</t>
  </si>
  <si>
    <t>Otros activos corrientes</t>
  </si>
  <si>
    <t>Acreedores y otras cuentas a pagar</t>
  </si>
  <si>
    <t>Otros pasivos corrientes</t>
  </si>
  <si>
    <t>Otros flujos de efectivo de las actividades de explotación-</t>
  </si>
  <si>
    <t>Cobros de intereses</t>
  </si>
  <si>
    <t>FLUJOS DE EFECTIVO DE LAS ACTIVIDADES DE INVERSIÓN:</t>
  </si>
  <si>
    <t>Pagos por inversiones-</t>
  </si>
  <si>
    <t>Empresas del Grupo y asociadas</t>
  </si>
  <si>
    <t>Inmovilizado intangible</t>
  </si>
  <si>
    <t>Inmovilizado material</t>
  </si>
  <si>
    <t>FLUJOS DE EFECTIVO DE LAS ACTIVIDADES DE FINANCIACIÓN:</t>
  </si>
  <si>
    <t>Cobros y pagos por instrumentos de pasivo financiero-</t>
  </si>
  <si>
    <t>AUMENTO/DISMINUCIÓN NETA DEL EFECTIVO O EQUIVALENTES</t>
  </si>
  <si>
    <t>Efectivo o equivalentes al comienzo del ejercicio</t>
  </si>
  <si>
    <t>Efectivo o equivalentes al final del ejercicio</t>
  </si>
  <si>
    <t>Resultados por bajas y enajenaciones del inmovilzado</t>
  </si>
  <si>
    <t>Resultados por bajas y enajenaciones de instrumentos financieros</t>
  </si>
  <si>
    <t>Otros ingresos y gastos</t>
  </si>
  <si>
    <t>Cambios en el capital corriente-</t>
  </si>
  <si>
    <t>Pago de intereses</t>
  </si>
  <si>
    <t>Cobros de dividendos</t>
  </si>
  <si>
    <t xml:space="preserve">Cobros (pagos) por impuesto sobre beneficios </t>
  </si>
  <si>
    <t>Notas 16.1 y 16.5</t>
  </si>
  <si>
    <t>Cobros por desinversiones-</t>
  </si>
  <si>
    <t>Cobros y pagos por instrumentos de patrimonio-</t>
  </si>
  <si>
    <t>Emisión de instrumentos de patrimonio</t>
  </si>
  <si>
    <t>Emisión-</t>
  </si>
  <si>
    <t xml:space="preserve">  Deudas con entidades de crédito</t>
  </si>
  <si>
    <t xml:space="preserve">  Deudas con empresas del Grupo y asociadas</t>
  </si>
  <si>
    <t xml:space="preserve"> </t>
  </si>
  <si>
    <t>Devolución y amortización de-</t>
  </si>
  <si>
    <t>FONDOS PROPIOS:</t>
  </si>
  <si>
    <t>Deudas con empresas del Grupo y asociadas a largo plazo</t>
  </si>
  <si>
    <t>Deudas con empresas del Grupo y asociadas a corto plazo</t>
  </si>
  <si>
    <t>Importe neto de la cifra de negocios-</t>
  </si>
  <si>
    <t>Otros ingresos de explotación-</t>
  </si>
  <si>
    <t>De valores negociables y otros instrumentos financieros-</t>
  </si>
  <si>
    <t>Ingresos financieros-</t>
  </si>
  <si>
    <t>Gastos financieros-</t>
  </si>
  <si>
    <t>Inmovilizado en curso y anticipos</t>
  </si>
  <si>
    <t>Check</t>
  </si>
  <si>
    <t>Variación del valor razonable en instrumentos financieros-</t>
  </si>
  <si>
    <t>Cartera de negociación y otros</t>
  </si>
  <si>
    <t>Otros activos financieros en empresas del grupo y asociadas</t>
  </si>
  <si>
    <t>CUENTA DE PÉRDIDAS Y GANANCIAS DEL EJERCICIO 2013</t>
  </si>
  <si>
    <t>ESTADO DE CAMBIOS EN EL PATRIMONIO NETO DEL EJERCICIO 2013</t>
  </si>
  <si>
    <t>ESTADO DE FLUJOS DE EFECTIVO DEL EJERCICIO 2013</t>
  </si>
  <si>
    <t>BALANCE AL 31 DE DICIEMBRE DE 2013</t>
  </si>
  <si>
    <t>Notas 9 y 10</t>
  </si>
  <si>
    <t>Las Notas 1 a 19 descritas en la Memoria adjunta forman parte integrante 
de la cuenta de pérdidas y ganancias del ejercicio 2013</t>
  </si>
  <si>
    <t>TOTAL INGRESOS Y GASTOS IMPUTADOS DIRECTAMENTE EN EL PATRIMONIO NETO</t>
  </si>
  <si>
    <t>Resultado</t>
  </si>
  <si>
    <t xml:space="preserve">del </t>
  </si>
  <si>
    <t>Patrimonio</t>
  </si>
  <si>
    <t>escriturado</t>
  </si>
  <si>
    <t>emisión</t>
  </si>
  <si>
    <t>ejercicio</t>
  </si>
  <si>
    <t>Neto</t>
  </si>
  <si>
    <t>Operaciones con el Accionista:</t>
  </si>
  <si>
    <t xml:space="preserve">  Aumentos de capital</t>
  </si>
  <si>
    <t>Otras variaciones del patrimonio neto</t>
  </si>
  <si>
    <t>SALDO AL 31 DE DICIEMBRE DE 2011</t>
  </si>
  <si>
    <t>Nota 12.1</t>
  </si>
  <si>
    <t>SALDO AL 31 DE DICIEMBRE DE 2012</t>
  </si>
  <si>
    <t>Las Notas 1 a 19 de la Memoria adjunta forman parte integrante del
estado de cambios en el patrimonio neto correspondiente al ejercicio 2013</t>
  </si>
  <si>
    <t>Las Notas 1 a 19 de la Memoria adjunta forman parte integrante del estado total de 
cambios en el patrimonio neto correspondiente al ejercicio 2013</t>
  </si>
  <si>
    <t>31.12.2013</t>
  </si>
  <si>
    <t>31.12.2012</t>
  </si>
  <si>
    <t>PATRIMONIO NETO Y PASIVO</t>
  </si>
  <si>
    <t>TOTAL PATRIMONIO NETO Y PASIVO</t>
  </si>
  <si>
    <t>Las Notas 1 a 19 descritas en la Memoria forman parte integrante del balance al 31 de diciembre de 2013</t>
  </si>
  <si>
    <t>SALDO AL 31 DE DICIEMBRE DE 2013</t>
  </si>
  <si>
    <t>Las Notas 1 a 19 descritas en la Memoria adjunta forman parte integrante
del estado de flujos de efectivo del ejercicio 2013</t>
  </si>
  <si>
    <t>Variación de valor razonable en instrumentos financieros</t>
  </si>
  <si>
    <t>Nota 14.2</t>
  </si>
  <si>
    <t>Nota 13.2</t>
  </si>
  <si>
    <t>Nota 9.2</t>
  </si>
</sst>
</file>

<file path=xl/styles.xml><?xml version="1.0" encoding="utf-8"?>
<styleSheet xmlns="http://schemas.openxmlformats.org/spreadsheetml/2006/main">
  <numFmts count="9">
    <numFmt numFmtId="164" formatCode="#,###_);\(#,###\)"/>
    <numFmt numFmtId="165" formatCode="#,##0_);\(#,##0\)"/>
    <numFmt numFmtId="166" formatCode="#,###.00_);\(#,###.00\)"/>
    <numFmt numFmtId="167" formatCode="#,##0;\ \(#,##0\)"/>
    <numFmt numFmtId="168" formatCode="#,##0_);\(#,##0\);\-"/>
    <numFmt numFmtId="169" formatCode="#,###;\(#,###\);&quot;-&quot;"/>
    <numFmt numFmtId="170" formatCode="#,##0;\(#,##0\);\-"/>
    <numFmt numFmtId="171" formatCode="_ * #,##0_ ;_ * \-#,##0_ ;_ * &quot;-&quot;_ ;_ @_ "/>
    <numFmt numFmtId="172" formatCode="#,###.0_);\(#,###.0\)"/>
  </numFmts>
  <fonts count="23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9"/>
      <color indexed="8"/>
      <name val="Arial"/>
      <family val="2"/>
    </font>
    <font>
      <b/>
      <sz val="14"/>
      <name val="Book Antiqua"/>
      <family val="1"/>
    </font>
    <font>
      <b/>
      <sz val="12"/>
      <name val="Book Antiqua"/>
      <family val="1"/>
    </font>
    <font>
      <sz val="12"/>
      <name val="Book Antiqua"/>
      <family val="1"/>
    </font>
    <font>
      <sz val="10"/>
      <name val="Book Antiqua"/>
      <family val="1"/>
    </font>
    <font>
      <b/>
      <sz val="10"/>
      <name val="Book Antiqua"/>
      <family val="1"/>
    </font>
    <font>
      <sz val="9"/>
      <color rgb="FFFF0000"/>
      <name val="Arial"/>
      <family val="2"/>
    </font>
    <font>
      <i/>
      <sz val="9"/>
      <name val="Arial"/>
      <family val="2"/>
    </font>
    <font>
      <i/>
      <sz val="9"/>
      <color rgb="FFFF0000"/>
      <name val="Arial"/>
      <family val="2"/>
    </font>
    <font>
      <b/>
      <i/>
      <sz val="9"/>
      <name val="Arial"/>
      <family val="2"/>
    </font>
    <font>
      <sz val="10"/>
      <name val="Times New Roman"/>
      <family val="1"/>
    </font>
    <font>
      <sz val="10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171" fontId="21" fillId="0" borderId="0" applyFont="0" applyFill="0" applyBorder="0" applyAlignment="0" applyProtection="0"/>
    <xf numFmtId="0" fontId="22" fillId="0" borderId="0"/>
  </cellStyleXfs>
  <cellXfs count="25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5" fillId="0" borderId="0" xfId="0" applyFont="1"/>
    <xf numFmtId="0" fontId="7" fillId="0" borderId="1" xfId="0" applyFont="1" applyBorder="1"/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7" fillId="0" borderId="0" xfId="0" applyFont="1"/>
    <xf numFmtId="0" fontId="7" fillId="0" borderId="8" xfId="0" applyFont="1" applyBorder="1"/>
    <xf numFmtId="0" fontId="7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7" fillId="0" borderId="10" xfId="0" applyFont="1" applyBorder="1"/>
    <xf numFmtId="0" fontId="7" fillId="0" borderId="4" xfId="0" applyFont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1" fontId="8" fillId="0" borderId="11" xfId="0" applyNumberFormat="1" applyFont="1" applyBorder="1" applyAlignment="1">
      <alignment horizontal="center"/>
    </xf>
    <xf numFmtId="0" fontId="7" fillId="0" borderId="12" xfId="0" applyFont="1" applyBorder="1"/>
    <xf numFmtId="1" fontId="7" fillId="0" borderId="0" xfId="0" applyNumberFormat="1" applyFont="1"/>
    <xf numFmtId="0" fontId="7" fillId="0" borderId="13" xfId="0" applyFont="1" applyBorder="1"/>
    <xf numFmtId="0" fontId="8" fillId="0" borderId="14" xfId="0" applyFont="1" applyBorder="1" applyAlignment="1">
      <alignment horizontal="center"/>
    </xf>
    <xf numFmtId="0" fontId="8" fillId="0" borderId="0" xfId="0" applyFont="1"/>
    <xf numFmtId="0" fontId="8" fillId="0" borderId="15" xfId="0" applyFont="1" applyBorder="1"/>
    <xf numFmtId="164" fontId="7" fillId="0" borderId="14" xfId="0" applyNumberFormat="1" applyFont="1" applyBorder="1"/>
    <xf numFmtId="164" fontId="7" fillId="0" borderId="16" xfId="0" applyNumberFormat="1" applyFont="1" applyBorder="1"/>
    <xf numFmtId="166" fontId="7" fillId="0" borderId="14" xfId="0" applyNumberFormat="1" applyFont="1" applyBorder="1"/>
    <xf numFmtId="166" fontId="7" fillId="0" borderId="15" xfId="0" applyNumberFormat="1" applyFont="1" applyBorder="1"/>
    <xf numFmtId="0" fontId="9" fillId="0" borderId="0" xfId="0" applyFont="1" applyAlignment="1">
      <alignment horizontal="center"/>
    </xf>
    <xf numFmtId="165" fontId="8" fillId="0" borderId="14" xfId="0" applyNumberFormat="1" applyFont="1" applyBorder="1"/>
    <xf numFmtId="165" fontId="8" fillId="0" borderId="15" xfId="0" applyNumberFormat="1" applyFont="1" applyBorder="1"/>
    <xf numFmtId="165" fontId="7" fillId="0" borderId="14" xfId="0" applyNumberFormat="1" applyFont="1" applyBorder="1"/>
    <xf numFmtId="165" fontId="7" fillId="0" borderId="15" xfId="0" applyNumberFormat="1" applyFont="1" applyBorder="1"/>
    <xf numFmtId="165" fontId="7" fillId="0" borderId="16" xfId="0" applyNumberFormat="1" applyFont="1" applyBorder="1"/>
    <xf numFmtId="165" fontId="8" fillId="0" borderId="20" xfId="0" applyNumberFormat="1" applyFont="1" applyBorder="1"/>
    <xf numFmtId="0" fontId="9" fillId="0" borderId="0" xfId="0" applyFont="1"/>
    <xf numFmtId="165" fontId="8" fillId="0" borderId="16" xfId="0" applyNumberFormat="1" applyFont="1" applyBorder="1"/>
    <xf numFmtId="0" fontId="7" fillId="0" borderId="15" xfId="0" applyFont="1" applyBorder="1"/>
    <xf numFmtId="165" fontId="8" fillId="0" borderId="21" xfId="0" applyNumberFormat="1" applyFont="1" applyBorder="1"/>
    <xf numFmtId="165" fontId="8" fillId="0" borderId="5" xfId="0" applyNumberFormat="1" applyFont="1" applyBorder="1"/>
    <xf numFmtId="165" fontId="8" fillId="0" borderId="6" xfId="0" applyNumberFormat="1" applyFont="1" applyBorder="1"/>
    <xf numFmtId="165" fontId="8" fillId="0" borderId="17" xfId="0" applyNumberFormat="1" applyFont="1" applyBorder="1"/>
    <xf numFmtId="0" fontId="7" fillId="0" borderId="14" xfId="0" applyFont="1" applyBorder="1"/>
    <xf numFmtId="0" fontId="7" fillId="0" borderId="14" xfId="0" applyFont="1" applyBorder="1" applyAlignment="1">
      <alignment horizontal="center"/>
    </xf>
    <xf numFmtId="167" fontId="8" fillId="0" borderId="15" xfId="0" applyNumberFormat="1" applyFont="1" applyFill="1" applyBorder="1" applyAlignment="1">
      <alignment vertical="center"/>
    </xf>
    <xf numFmtId="167" fontId="8" fillId="0" borderId="15" xfId="0" applyNumberFormat="1" applyFont="1" applyFill="1" applyBorder="1"/>
    <xf numFmtId="167" fontId="11" fillId="0" borderId="15" xfId="0" applyNumberFormat="1" applyFont="1" applyFill="1" applyBorder="1" applyAlignment="1">
      <alignment horizontal="justify" vertical="top"/>
    </xf>
    <xf numFmtId="165" fontId="8" fillId="0" borderId="24" xfId="0" applyNumberFormat="1" applyFont="1" applyBorder="1" applyAlignment="1"/>
    <xf numFmtId="165" fontId="8" fillId="0" borderId="25" xfId="0" applyNumberFormat="1" applyFont="1" applyBorder="1" applyAlignment="1"/>
    <xf numFmtId="165" fontId="7" fillId="0" borderId="26" xfId="0" applyNumberFormat="1" applyFont="1" applyBorder="1"/>
    <xf numFmtId="164" fontId="8" fillId="0" borderId="27" xfId="0" applyNumberFormat="1" applyFont="1" applyFill="1" applyBorder="1" applyAlignment="1">
      <alignment horizontal="right" vertical="center"/>
    </xf>
    <xf numFmtId="164" fontId="7" fillId="0" borderId="27" xfId="0" applyNumberFormat="1" applyFont="1" applyFill="1" applyBorder="1" applyAlignment="1">
      <alignment horizontal="right" vertical="center"/>
    </xf>
    <xf numFmtId="164" fontId="8" fillId="0" borderId="14" xfId="0" applyNumberFormat="1" applyFont="1" applyBorder="1"/>
    <xf numFmtId="164" fontId="8" fillId="0" borderId="27" xfId="0" applyNumberFormat="1" applyFont="1" applyBorder="1"/>
    <xf numFmtId="164" fontId="7" fillId="0" borderId="27" xfId="0" applyNumberFormat="1" applyFont="1" applyBorder="1"/>
    <xf numFmtId="164" fontId="8" fillId="0" borderId="16" xfId="0" applyNumberFormat="1" applyFont="1" applyBorder="1"/>
    <xf numFmtId="164" fontId="7" fillId="0" borderId="5" xfId="0" applyNumberFormat="1" applyFont="1" applyBorder="1"/>
    <xf numFmtId="164" fontId="7" fillId="0" borderId="11" xfId="0" applyNumberFormat="1" applyFont="1" applyBorder="1"/>
    <xf numFmtId="164" fontId="8" fillId="0" borderId="18" xfId="0" applyNumberFormat="1" applyFont="1" applyBorder="1"/>
    <xf numFmtId="164" fontId="8" fillId="0" borderId="20" xfId="0" applyNumberFormat="1" applyFont="1" applyBorder="1"/>
    <xf numFmtId="164" fontId="8" fillId="0" borderId="22" xfId="0" applyNumberFormat="1" applyFont="1" applyFill="1" applyBorder="1" applyAlignment="1">
      <alignment horizontal="right" vertical="center"/>
    </xf>
    <xf numFmtId="164" fontId="8" fillId="0" borderId="5" xfId="0" applyNumberFormat="1" applyFont="1" applyBorder="1"/>
    <xf numFmtId="164" fontId="8" fillId="0" borderId="11" xfId="0" applyNumberFormat="1" applyFont="1" applyBorder="1"/>
    <xf numFmtId="0" fontId="8" fillId="0" borderId="19" xfId="0" applyFont="1" applyBorder="1"/>
    <xf numFmtId="165" fontId="7" fillId="0" borderId="17" xfId="0" applyNumberFormat="1" applyFont="1" applyBorder="1"/>
    <xf numFmtId="165" fontId="8" fillId="0" borderId="14" xfId="0" applyNumberFormat="1" applyFont="1" applyBorder="1" applyAlignment="1">
      <alignment horizontal="center"/>
    </xf>
    <xf numFmtId="165" fontId="7" fillId="0" borderId="14" xfId="0" applyNumberFormat="1" applyFont="1" applyBorder="1" applyAlignment="1">
      <alignment horizontal="center"/>
    </xf>
    <xf numFmtId="165" fontId="7" fillId="0" borderId="18" xfId="0" applyNumberFormat="1" applyFont="1" applyBorder="1" applyAlignment="1">
      <alignment horizontal="center"/>
    </xf>
    <xf numFmtId="1" fontId="8" fillId="0" borderId="5" xfId="0" applyNumberFormat="1" applyFont="1" applyFill="1" applyBorder="1" applyAlignment="1">
      <alignment horizontal="center"/>
    </xf>
    <xf numFmtId="164" fontId="0" fillId="0" borderId="0" xfId="0" applyNumberFormat="1" applyFont="1" applyFill="1" applyAlignment="1">
      <alignment horizontal="center" vertical="center" wrapText="1"/>
    </xf>
    <xf numFmtId="164" fontId="7" fillId="0" borderId="0" xfId="0" applyNumberFormat="1" applyFont="1" applyFill="1" applyBorder="1"/>
    <xf numFmtId="164" fontId="7" fillId="0" borderId="14" xfId="0" applyNumberFormat="1" applyFont="1" applyFill="1" applyBorder="1" applyAlignment="1">
      <alignment horizontal="center" vertical="center"/>
    </xf>
    <xf numFmtId="164" fontId="7" fillId="0" borderId="14" xfId="0" applyNumberFormat="1" applyFont="1" applyFill="1" applyBorder="1" applyAlignment="1">
      <alignment horizontal="right" vertical="center"/>
    </xf>
    <xf numFmtId="164" fontId="7" fillId="0" borderId="14" xfId="0" applyNumberFormat="1" applyFont="1" applyFill="1" applyBorder="1" applyAlignment="1">
      <alignment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vertical="center"/>
    </xf>
    <xf numFmtId="164" fontId="12" fillId="0" borderId="0" xfId="0" applyNumberFormat="1" applyFont="1" applyFill="1" applyAlignment="1">
      <alignment vertical="center"/>
    </xf>
    <xf numFmtId="164" fontId="6" fillId="0" borderId="0" xfId="0" applyNumberFormat="1" applyFont="1" applyFill="1" applyAlignment="1">
      <alignment vertical="center"/>
    </xf>
    <xf numFmtId="164" fontId="13" fillId="0" borderId="0" xfId="0" applyNumberFormat="1" applyFont="1" applyFill="1" applyAlignment="1">
      <alignment vertical="center"/>
    </xf>
    <xf numFmtId="164" fontId="10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vertical="center"/>
    </xf>
    <xf numFmtId="164" fontId="14" fillId="0" borderId="0" xfId="0" applyNumberFormat="1" applyFont="1" applyFill="1" applyAlignment="1">
      <alignment vertical="center"/>
    </xf>
    <xf numFmtId="164" fontId="0" fillId="0" borderId="0" xfId="0" applyNumberFormat="1" applyFont="1" applyFill="1" applyAlignment="1">
      <alignment vertical="center"/>
    </xf>
    <xf numFmtId="164" fontId="15" fillId="0" borderId="0" xfId="0" applyNumberFormat="1" applyFont="1" applyFill="1" applyAlignment="1">
      <alignment vertical="center"/>
    </xf>
    <xf numFmtId="164" fontId="8" fillId="0" borderId="8" xfId="0" applyNumberFormat="1" applyFont="1" applyFill="1" applyBorder="1" applyAlignment="1">
      <alignment vertical="center"/>
    </xf>
    <xf numFmtId="164" fontId="8" fillId="0" borderId="3" xfId="0" applyNumberFormat="1" applyFont="1" applyFill="1" applyBorder="1" applyAlignment="1">
      <alignment vertical="center"/>
    </xf>
    <xf numFmtId="164" fontId="8" fillId="0" borderId="3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164" fontId="8" fillId="0" borderId="9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vertical="center"/>
    </xf>
    <xf numFmtId="164" fontId="16" fillId="0" borderId="0" xfId="0" applyNumberFormat="1" applyFont="1" applyFill="1" applyAlignment="1">
      <alignment vertical="center"/>
    </xf>
    <xf numFmtId="164" fontId="8" fillId="0" borderId="10" xfId="0" applyNumberFormat="1" applyFont="1" applyFill="1" applyBorder="1" applyAlignment="1">
      <alignment vertical="center"/>
    </xf>
    <xf numFmtId="164" fontId="8" fillId="0" borderId="6" xfId="0" applyNumberFormat="1" applyFont="1" applyFill="1" applyBorder="1" applyAlignment="1">
      <alignment horizontal="center" vertical="center"/>
    </xf>
    <xf numFmtId="1" fontId="8" fillId="0" borderId="5" xfId="0" applyNumberFormat="1" applyFont="1" applyFill="1" applyBorder="1" applyAlignment="1">
      <alignment horizontal="center" vertical="center"/>
    </xf>
    <xf numFmtId="1" fontId="8" fillId="0" borderId="11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164" fontId="7" fillId="0" borderId="12" xfId="0" applyNumberFormat="1" applyFont="1" applyFill="1" applyBorder="1" applyAlignment="1">
      <alignment vertical="center"/>
    </xf>
    <xf numFmtId="164" fontId="7" fillId="0" borderId="15" xfId="0" applyNumberFormat="1" applyFont="1" applyFill="1" applyBorder="1" applyAlignment="1">
      <alignment vertical="center"/>
    </xf>
    <xf numFmtId="164" fontId="7" fillId="0" borderId="31" xfId="0" applyNumberFormat="1" applyFont="1" applyFill="1" applyBorder="1" applyAlignment="1">
      <alignment vertical="center"/>
    </xf>
    <xf numFmtId="164" fontId="7" fillId="0" borderId="0" xfId="0" applyNumberFormat="1" applyFont="1" applyFill="1" applyBorder="1" applyAlignment="1">
      <alignment vertical="center"/>
    </xf>
    <xf numFmtId="164" fontId="8" fillId="0" borderId="12" xfId="0" applyNumberFormat="1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164" fontId="8" fillId="0" borderId="14" xfId="0" applyNumberFormat="1" applyFont="1" applyFill="1" applyBorder="1" applyAlignment="1">
      <alignment vertical="center"/>
    </xf>
    <xf numFmtId="169" fontId="8" fillId="0" borderId="0" xfId="0" applyNumberFormat="1" applyFont="1" applyFill="1" applyBorder="1" applyAlignment="1">
      <alignment vertical="center"/>
    </xf>
    <xf numFmtId="9" fontId="0" fillId="0" borderId="0" xfId="1" applyFont="1" applyFill="1" applyAlignment="1">
      <alignment vertical="center"/>
    </xf>
    <xf numFmtId="164" fontId="8" fillId="0" borderId="14" xfId="0" applyNumberFormat="1" applyFont="1" applyFill="1" applyBorder="1" applyAlignment="1">
      <alignment horizontal="center" vertical="center"/>
    </xf>
    <xf numFmtId="169" fontId="7" fillId="0" borderId="0" xfId="0" applyNumberFormat="1" applyFont="1" applyFill="1" applyBorder="1" applyAlignment="1">
      <alignment vertical="center"/>
    </xf>
    <xf numFmtId="169" fontId="7" fillId="0" borderId="0" xfId="0" applyNumberFormat="1" applyFont="1" applyFill="1" applyBorder="1" applyAlignment="1">
      <alignment horizontal="right" vertical="center"/>
    </xf>
    <xf numFmtId="164" fontId="7" fillId="0" borderId="27" xfId="0" applyNumberFormat="1" applyFont="1" applyFill="1" applyBorder="1" applyAlignment="1">
      <alignment horizontal="center" vertical="center"/>
    </xf>
    <xf numFmtId="169" fontId="7" fillId="0" borderId="0" xfId="0" applyNumberFormat="1" applyFont="1" applyFill="1" applyBorder="1" applyAlignment="1">
      <alignment horizontal="center" vertical="center"/>
    </xf>
    <xf numFmtId="164" fontId="7" fillId="0" borderId="14" xfId="0" applyNumberFormat="1" applyFont="1" applyFill="1" applyBorder="1" applyAlignment="1">
      <alignment horizontal="left" vertical="center"/>
    </xf>
    <xf numFmtId="164" fontId="8" fillId="0" borderId="14" xfId="0" applyNumberFormat="1" applyFont="1" applyFill="1" applyBorder="1" applyAlignment="1">
      <alignment horizontal="right" vertical="center"/>
    </xf>
    <xf numFmtId="169" fontId="8" fillId="0" borderId="0" xfId="0" applyNumberFormat="1" applyFont="1" applyFill="1" applyBorder="1" applyAlignment="1">
      <alignment horizontal="center" vertical="center"/>
    </xf>
    <xf numFmtId="164" fontId="8" fillId="0" borderId="13" xfId="0" applyNumberFormat="1" applyFont="1" applyFill="1" applyBorder="1" applyAlignment="1">
      <alignment vertical="center"/>
    </xf>
    <xf numFmtId="164" fontId="7" fillId="0" borderId="7" xfId="0" applyNumberFormat="1" applyFont="1" applyFill="1" applyBorder="1" applyAlignment="1">
      <alignment vertical="center"/>
    </xf>
    <xf numFmtId="164" fontId="8" fillId="0" borderId="18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164" fontId="0" fillId="0" borderId="0" xfId="0" applyNumberFormat="1" applyFill="1" applyAlignment="1">
      <alignment vertical="center"/>
    </xf>
    <xf numFmtId="164" fontId="0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17" fillId="0" borderId="0" xfId="0" applyNumberFormat="1" applyFont="1" applyFill="1" applyAlignment="1">
      <alignment horizontal="center" vertical="center"/>
    </xf>
    <xf numFmtId="170" fontId="18" fillId="0" borderId="0" xfId="0" applyNumberFormat="1" applyFont="1" applyFill="1" applyBorder="1" applyAlignment="1">
      <alignment horizontal="center" vertical="center"/>
    </xf>
    <xf numFmtId="170" fontId="19" fillId="0" borderId="0" xfId="0" applyNumberFormat="1" applyFont="1" applyFill="1" applyBorder="1" applyAlignment="1">
      <alignment horizontal="center" vertical="center"/>
    </xf>
    <xf numFmtId="164" fontId="8" fillId="0" borderId="5" xfId="0" applyNumberFormat="1" applyFont="1" applyFill="1" applyBorder="1" applyAlignment="1">
      <alignment horizontal="right" vertical="center"/>
    </xf>
    <xf numFmtId="164" fontId="8" fillId="0" borderId="21" xfId="0" applyNumberFormat="1" applyFont="1" applyFill="1" applyBorder="1" applyAlignment="1">
      <alignment horizontal="right" vertical="center"/>
    </xf>
    <xf numFmtId="164" fontId="8" fillId="0" borderId="28" xfId="0" applyNumberFormat="1" applyFont="1" applyFill="1" applyBorder="1" applyAlignment="1">
      <alignment horizontal="right" vertical="center"/>
    </xf>
    <xf numFmtId="164" fontId="7" fillId="0" borderId="18" xfId="0" applyNumberFormat="1" applyFont="1" applyFill="1" applyBorder="1" applyAlignment="1">
      <alignment horizontal="right" vertical="center"/>
    </xf>
    <xf numFmtId="164" fontId="7" fillId="0" borderId="32" xfId="0" applyNumberFormat="1" applyFont="1" applyFill="1" applyBorder="1" applyAlignment="1">
      <alignment horizontal="right" vertical="center"/>
    </xf>
    <xf numFmtId="164" fontId="15" fillId="0" borderId="0" xfId="0" applyNumberFormat="1" applyFont="1" applyFill="1" applyAlignment="1">
      <alignment horizontal="right" vertical="center"/>
    </xf>
    <xf numFmtId="167" fontId="20" fillId="0" borderId="15" xfId="0" applyNumberFormat="1" applyFont="1" applyFill="1" applyBorder="1"/>
    <xf numFmtId="0" fontId="18" fillId="0" borderId="0" xfId="0" applyFont="1"/>
    <xf numFmtId="165" fontId="7" fillId="0" borderId="15" xfId="0" applyNumberFormat="1" applyFont="1" applyBorder="1" applyAlignment="1">
      <alignment horizontal="center"/>
    </xf>
    <xf numFmtId="165" fontId="7" fillId="0" borderId="0" xfId="0" applyNumberFormat="1" applyFont="1"/>
    <xf numFmtId="164" fontId="8" fillId="0" borderId="0" xfId="0" applyNumberFormat="1" applyFont="1" applyBorder="1"/>
    <xf numFmtId="164" fontId="7" fillId="0" borderId="0" xfId="0" applyNumberFormat="1" applyFont="1" applyBorder="1"/>
    <xf numFmtId="165" fontId="7" fillId="0" borderId="16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5" fontId="8" fillId="0" borderId="18" xfId="0" applyNumberFormat="1" applyFont="1" applyBorder="1"/>
    <xf numFmtId="164" fontId="8" fillId="0" borderId="14" xfId="0" applyNumberFormat="1" applyFont="1" applyFill="1" applyBorder="1"/>
    <xf numFmtId="165" fontId="7" fillId="0" borderId="14" xfId="0" applyNumberFormat="1" applyFont="1" applyFill="1" applyBorder="1" applyAlignment="1">
      <alignment horizontal="center"/>
    </xf>
    <xf numFmtId="165" fontId="8" fillId="0" borderId="14" xfId="0" applyNumberFormat="1" applyFont="1" applyFill="1" applyBorder="1"/>
    <xf numFmtId="165" fontId="7" fillId="0" borderId="14" xfId="0" applyNumberFormat="1" applyFont="1" applyFill="1" applyBorder="1"/>
    <xf numFmtId="0" fontId="8" fillId="0" borderId="2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164" fontId="12" fillId="0" borderId="0" xfId="2" applyNumberFormat="1" applyFont="1"/>
    <xf numFmtId="164" fontId="6" fillId="0" borderId="0" xfId="2" applyNumberFormat="1" applyFont="1"/>
    <xf numFmtId="164" fontId="6" fillId="0" borderId="0" xfId="2" applyNumberFormat="1" applyFont="1" applyAlignment="1">
      <alignment horizontal="center"/>
    </xf>
    <xf numFmtId="164" fontId="6" fillId="0" borderId="0" xfId="2" applyNumberFormat="1" applyFont="1" applyFill="1"/>
    <xf numFmtId="164" fontId="13" fillId="0" borderId="0" xfId="2" applyNumberFormat="1" applyFont="1"/>
    <xf numFmtId="164" fontId="9" fillId="0" borderId="0" xfId="2" applyNumberFormat="1" applyFont="1" applyAlignment="1"/>
    <xf numFmtId="164" fontId="14" fillId="0" borderId="0" xfId="2" applyNumberFormat="1" applyFont="1"/>
    <xf numFmtId="164" fontId="1" fillId="0" borderId="0" xfId="2" applyNumberFormat="1" applyFont="1"/>
    <xf numFmtId="164" fontId="1" fillId="0" borderId="0" xfId="2" applyNumberFormat="1" applyFont="1" applyAlignment="1">
      <alignment horizontal="center"/>
    </xf>
    <xf numFmtId="164" fontId="1" fillId="0" borderId="0" xfId="2" applyNumberFormat="1" applyFont="1" applyFill="1"/>
    <xf numFmtId="164" fontId="15" fillId="0" borderId="0" xfId="2" applyNumberFormat="1" applyFont="1"/>
    <xf numFmtId="164" fontId="16" fillId="0" borderId="8" xfId="2" applyNumberFormat="1" applyFont="1" applyBorder="1"/>
    <xf numFmtId="164" fontId="16" fillId="0" borderId="1" xfId="2" applyNumberFormat="1" applyFont="1" applyBorder="1"/>
    <xf numFmtId="164" fontId="4" fillId="0" borderId="1" xfId="2" applyNumberFormat="1" applyFont="1" applyBorder="1"/>
    <xf numFmtId="164" fontId="8" fillId="0" borderId="2" xfId="2" applyNumberFormat="1" applyFont="1" applyFill="1" applyBorder="1" applyAlignment="1">
      <alignment horizontal="center"/>
    </xf>
    <xf numFmtId="164" fontId="8" fillId="0" borderId="29" xfId="2" applyNumberFormat="1" applyFont="1" applyFill="1" applyBorder="1" applyAlignment="1">
      <alignment horizontal="center"/>
    </xf>
    <xf numFmtId="164" fontId="16" fillId="0" borderId="0" xfId="2" applyNumberFormat="1" applyFont="1"/>
    <xf numFmtId="164" fontId="16" fillId="0" borderId="10" xfId="2" applyNumberFormat="1" applyFont="1" applyBorder="1"/>
    <xf numFmtId="164" fontId="16" fillId="0" borderId="4" xfId="2" applyNumberFormat="1" applyFont="1" applyBorder="1"/>
    <xf numFmtId="164" fontId="4" fillId="0" borderId="4" xfId="2" applyNumberFormat="1" applyFont="1" applyBorder="1"/>
    <xf numFmtId="1" fontId="8" fillId="0" borderId="5" xfId="2" applyNumberFormat="1" applyFont="1" applyFill="1" applyBorder="1" applyAlignment="1">
      <alignment horizontal="center"/>
    </xf>
    <xf numFmtId="1" fontId="8" fillId="0" borderId="22" xfId="2" applyNumberFormat="1" applyFont="1" applyFill="1" applyBorder="1" applyAlignment="1">
      <alignment horizontal="center"/>
    </xf>
    <xf numFmtId="164" fontId="15" fillId="0" borderId="12" xfId="2" applyNumberFormat="1" applyFont="1" applyBorder="1"/>
    <xf numFmtId="164" fontId="15" fillId="0" borderId="0" xfId="2" applyNumberFormat="1" applyFont="1" applyBorder="1" applyAlignment="1">
      <alignment horizontal="center"/>
    </xf>
    <xf numFmtId="164" fontId="1" fillId="0" borderId="0" xfId="2" applyNumberFormat="1" applyFont="1" applyBorder="1"/>
    <xf numFmtId="164" fontId="7" fillId="0" borderId="14" xfId="2" applyNumberFormat="1" applyFont="1" applyFill="1" applyBorder="1"/>
    <xf numFmtId="164" fontId="7" fillId="0" borderId="27" xfId="2" applyNumberFormat="1" applyFont="1" applyFill="1" applyBorder="1"/>
    <xf numFmtId="164" fontId="16" fillId="0" borderId="12" xfId="2" applyNumberFormat="1" applyFont="1" applyBorder="1"/>
    <xf numFmtId="164" fontId="8" fillId="0" borderId="0" xfId="2" applyNumberFormat="1" applyFont="1" applyBorder="1"/>
    <xf numFmtId="164" fontId="4" fillId="0" borderId="0" xfId="2" applyNumberFormat="1" applyFont="1" applyBorder="1"/>
    <xf numFmtId="168" fontId="8" fillId="0" borderId="14" xfId="2" applyNumberFormat="1" applyFont="1" applyFill="1" applyBorder="1"/>
    <xf numFmtId="168" fontId="8" fillId="0" borderId="27" xfId="2" applyNumberFormat="1" applyFont="1" applyFill="1" applyBorder="1"/>
    <xf numFmtId="168" fontId="7" fillId="0" borderId="21" xfId="2" applyNumberFormat="1" applyFont="1" applyFill="1" applyBorder="1" applyAlignment="1">
      <alignment horizontal="center"/>
    </xf>
    <xf numFmtId="168" fontId="8" fillId="0" borderId="28" xfId="3" applyNumberFormat="1" applyFont="1" applyBorder="1" applyAlignment="1">
      <alignment horizontal="center"/>
    </xf>
    <xf numFmtId="164" fontId="15" fillId="0" borderId="10" xfId="2" applyNumberFormat="1" applyFont="1" applyBorder="1"/>
    <xf numFmtId="164" fontId="8" fillId="0" borderId="4" xfId="2" applyNumberFormat="1" applyFont="1" applyBorder="1"/>
    <xf numFmtId="164" fontId="1" fillId="0" borderId="4" xfId="2" applyNumberFormat="1" applyFont="1" applyBorder="1"/>
    <xf numFmtId="164" fontId="15" fillId="0" borderId="13" xfId="2" applyNumberFormat="1" applyFont="1" applyBorder="1"/>
    <xf numFmtId="164" fontId="8" fillId="0" borderId="7" xfId="2" applyNumberFormat="1" applyFont="1" applyBorder="1"/>
    <xf numFmtId="164" fontId="1" fillId="0" borderId="7" xfId="2" applyNumberFormat="1" applyFont="1" applyBorder="1"/>
    <xf numFmtId="168" fontId="8" fillId="0" borderId="18" xfId="2" applyNumberFormat="1" applyFont="1" applyFill="1" applyBorder="1"/>
    <xf numFmtId="168" fontId="8" fillId="0" borderId="30" xfId="3" applyNumberFormat="1" applyFont="1" applyBorder="1" applyAlignment="1">
      <alignment horizontal="right"/>
    </xf>
    <xf numFmtId="164" fontId="1" fillId="0" borderId="0" xfId="2" applyNumberFormat="1" applyFill="1"/>
    <xf numFmtId="164" fontId="8" fillId="0" borderId="0" xfId="2" applyNumberFormat="1" applyFont="1" applyFill="1" applyBorder="1" applyAlignment="1">
      <alignment horizontal="right"/>
    </xf>
    <xf numFmtId="164" fontId="9" fillId="0" borderId="0" xfId="2" applyNumberFormat="1" applyFont="1" applyAlignment="1">
      <alignment horizontal="centerContinuous"/>
    </xf>
    <xf numFmtId="164" fontId="9" fillId="0" borderId="0" xfId="2" applyNumberFormat="1" applyFont="1" applyAlignment="1">
      <alignment horizontal="center"/>
    </xf>
    <xf numFmtId="164" fontId="5" fillId="0" borderId="0" xfId="2" applyNumberFormat="1" applyFont="1" applyFill="1" applyAlignment="1">
      <alignment horizontal="center"/>
    </xf>
    <xf numFmtId="164" fontId="15" fillId="0" borderId="0" xfId="2" applyNumberFormat="1" applyFont="1" applyAlignment="1">
      <alignment horizontal="center"/>
    </xf>
    <xf numFmtId="164" fontId="8" fillId="0" borderId="8" xfId="2" applyNumberFormat="1" applyFont="1" applyBorder="1" applyAlignment="1">
      <alignment horizontal="center"/>
    </xf>
    <xf numFmtId="164" fontId="8" fillId="0" borderId="1" xfId="2" applyNumberFormat="1" applyFont="1" applyBorder="1" applyAlignment="1">
      <alignment horizontal="center"/>
    </xf>
    <xf numFmtId="164" fontId="8" fillId="0" borderId="33" xfId="2" applyNumberFormat="1" applyFont="1" applyBorder="1" applyAlignment="1">
      <alignment horizontal="center"/>
    </xf>
    <xf numFmtId="164" fontId="8" fillId="0" borderId="12" xfId="2" applyNumberFormat="1" applyFont="1" applyBorder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164" fontId="8" fillId="0" borderId="14" xfId="2" applyNumberFormat="1" applyFont="1" applyBorder="1" applyAlignment="1">
      <alignment horizontal="center"/>
    </xf>
    <xf numFmtId="164" fontId="8" fillId="0" borderId="14" xfId="2" applyNumberFormat="1" applyFont="1" applyFill="1" applyBorder="1" applyAlignment="1">
      <alignment horizontal="center"/>
    </xf>
    <xf numFmtId="164" fontId="8" fillId="0" borderId="27" xfId="2" applyNumberFormat="1" applyFont="1" applyFill="1" applyBorder="1" applyAlignment="1">
      <alignment horizontal="center"/>
    </xf>
    <xf numFmtId="164" fontId="8" fillId="0" borderId="10" xfId="2" applyNumberFormat="1" applyFont="1" applyBorder="1" applyAlignment="1">
      <alignment horizontal="center"/>
    </xf>
    <xf numFmtId="164" fontId="8" fillId="0" borderId="4" xfId="2" applyNumberFormat="1" applyFont="1" applyBorder="1" applyAlignment="1">
      <alignment horizontal="center"/>
    </xf>
    <xf numFmtId="164" fontId="8" fillId="0" borderId="5" xfId="2" applyNumberFormat="1" applyFont="1" applyBorder="1" applyAlignment="1">
      <alignment horizontal="center"/>
    </xf>
    <xf numFmtId="164" fontId="7" fillId="0" borderId="12" xfId="2" applyNumberFormat="1" applyFont="1" applyBorder="1"/>
    <xf numFmtId="164" fontId="7" fillId="0" borderId="0" xfId="2" applyNumberFormat="1" applyFont="1" applyBorder="1"/>
    <xf numFmtId="164" fontId="7" fillId="0" borderId="14" xfId="2" applyNumberFormat="1" applyFont="1" applyBorder="1"/>
    <xf numFmtId="164" fontId="7" fillId="0" borderId="23" xfId="2" applyNumberFormat="1" applyFont="1" applyBorder="1"/>
    <xf numFmtId="164" fontId="7" fillId="0" borderId="27" xfId="2" applyNumberFormat="1" applyFont="1" applyBorder="1"/>
    <xf numFmtId="164" fontId="8" fillId="0" borderId="12" xfId="2" applyNumberFormat="1" applyFont="1" applyBorder="1"/>
    <xf numFmtId="164" fontId="8" fillId="0" borderId="14" xfId="2" applyNumberFormat="1" applyFont="1" applyBorder="1"/>
    <xf numFmtId="164" fontId="8" fillId="0" borderId="5" xfId="2" applyNumberFormat="1" applyFont="1" applyFill="1" applyBorder="1" applyAlignment="1"/>
    <xf numFmtId="164" fontId="8" fillId="0" borderId="22" xfId="2" applyNumberFormat="1" applyFont="1" applyBorder="1"/>
    <xf numFmtId="164" fontId="7" fillId="0" borderId="14" xfId="2" applyNumberFormat="1" applyFont="1" applyFill="1" applyBorder="1" applyAlignment="1">
      <alignment horizontal="center"/>
    </xf>
    <xf numFmtId="168" fontId="7" fillId="0" borderId="14" xfId="2" applyNumberFormat="1" applyFont="1" applyFill="1" applyBorder="1" applyAlignment="1">
      <alignment horizontal="center"/>
    </xf>
    <xf numFmtId="164" fontId="7" fillId="0" borderId="14" xfId="2" applyNumberFormat="1" applyFont="1" applyFill="1" applyBorder="1" applyAlignment="1">
      <alignment horizontal="right"/>
    </xf>
    <xf numFmtId="164" fontId="7" fillId="0" borderId="27" xfId="2" applyNumberFormat="1" applyFont="1" applyFill="1" applyBorder="1" applyAlignment="1">
      <alignment horizontal="right"/>
    </xf>
    <xf numFmtId="168" fontId="7" fillId="0" borderId="27" xfId="2" applyNumberFormat="1" applyFont="1" applyBorder="1" applyAlignment="1">
      <alignment horizontal="center"/>
    </xf>
    <xf numFmtId="164" fontId="7" fillId="0" borderId="5" xfId="2" applyNumberFormat="1" applyFont="1" applyFill="1" applyBorder="1" applyAlignment="1">
      <alignment horizontal="center"/>
    </xf>
    <xf numFmtId="164" fontId="8" fillId="0" borderId="21" xfId="2" applyNumberFormat="1" applyFont="1" applyFill="1" applyBorder="1"/>
    <xf numFmtId="164" fontId="8" fillId="0" borderId="28" xfId="2" applyNumberFormat="1" applyFont="1" applyFill="1" applyBorder="1"/>
    <xf numFmtId="168" fontId="7" fillId="0" borderId="14" xfId="2" applyNumberFormat="1" applyFont="1" applyFill="1" applyBorder="1"/>
    <xf numFmtId="168" fontId="7" fillId="0" borderId="27" xfId="2" applyNumberFormat="1" applyFont="1" applyFill="1" applyBorder="1"/>
    <xf numFmtId="164" fontId="8" fillId="0" borderId="23" xfId="2" applyNumberFormat="1" applyFont="1" applyBorder="1"/>
    <xf numFmtId="168" fontId="7" fillId="0" borderId="27" xfId="2" applyNumberFormat="1" applyFont="1" applyFill="1" applyBorder="1" applyAlignment="1">
      <alignment horizontal="center"/>
    </xf>
    <xf numFmtId="164" fontId="8" fillId="0" borderId="13" xfId="2" applyNumberFormat="1" applyFont="1" applyBorder="1"/>
    <xf numFmtId="164" fontId="8" fillId="0" borderId="18" xfId="2" applyNumberFormat="1" applyFont="1" applyBorder="1"/>
    <xf numFmtId="164" fontId="1" fillId="0" borderId="0" xfId="2" applyNumberFormat="1" applyFont="1" applyFill="1" applyBorder="1"/>
    <xf numFmtId="172" fontId="15" fillId="0" borderId="0" xfId="2" applyNumberFormat="1" applyFont="1" applyAlignment="1">
      <alignment horizontal="center"/>
    </xf>
    <xf numFmtId="164" fontId="15" fillId="0" borderId="0" xfId="2" applyNumberFormat="1" applyFont="1" applyFill="1"/>
    <xf numFmtId="0" fontId="8" fillId="0" borderId="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168" fontId="8" fillId="0" borderId="5" xfId="2" applyNumberFormat="1" applyFont="1" applyFill="1" applyBorder="1" applyAlignment="1">
      <alignment horizontal="right"/>
    </xf>
    <xf numFmtId="164" fontId="8" fillId="0" borderId="24" xfId="2" applyNumberFormat="1" applyFont="1" applyFill="1" applyBorder="1"/>
    <xf numFmtId="164" fontId="8" fillId="0" borderId="30" xfId="2" applyNumberFormat="1" applyFont="1" applyFill="1" applyBorder="1"/>
    <xf numFmtId="165" fontId="7" fillId="0" borderId="0" xfId="0" applyNumberFormat="1" applyFont="1" applyBorder="1"/>
    <xf numFmtId="0" fontId="7" fillId="0" borderId="7" xfId="0" applyFont="1" applyBorder="1"/>
    <xf numFmtId="0" fontId="7" fillId="0" borderId="23" xfId="0" applyFont="1" applyBorder="1"/>
    <xf numFmtId="164" fontId="7" fillId="0" borderId="0" xfId="0" applyNumberFormat="1" applyFont="1"/>
    <xf numFmtId="164" fontId="8" fillId="2" borderId="14" xfId="0" applyNumberFormat="1" applyFont="1" applyFill="1" applyBorder="1" applyAlignment="1">
      <alignment horizontal="right" vertical="center"/>
    </xf>
    <xf numFmtId="165" fontId="8" fillId="0" borderId="14" xfId="0" applyNumberFormat="1" applyFont="1" applyFill="1" applyBorder="1" applyAlignment="1">
      <alignment horizontal="center"/>
    </xf>
    <xf numFmtId="164" fontId="7" fillId="0" borderId="14" xfId="0" applyNumberFormat="1" applyFont="1" applyFill="1" applyBorder="1"/>
    <xf numFmtId="165" fontId="7" fillId="0" borderId="21" xfId="0" applyNumberFormat="1" applyFont="1" applyFill="1" applyBorder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9" fillId="0" borderId="0" xfId="0" applyFont="1" applyFill="1" applyAlignment="1">
      <alignment horizontal="center" wrapText="1"/>
    </xf>
    <xf numFmtId="164" fontId="9" fillId="0" borderId="0" xfId="2" applyNumberFormat="1" applyFont="1" applyAlignment="1">
      <alignment horizontal="center" wrapText="1"/>
    </xf>
    <xf numFmtId="164" fontId="2" fillId="0" borderId="0" xfId="2" applyNumberFormat="1" applyFont="1" applyAlignment="1">
      <alignment horizontal="center"/>
    </xf>
    <xf numFmtId="164" fontId="10" fillId="0" borderId="0" xfId="2" applyNumberFormat="1" applyFont="1" applyAlignment="1">
      <alignment horizontal="center"/>
    </xf>
    <xf numFmtId="164" fontId="9" fillId="0" borderId="0" xfId="2" applyNumberFormat="1" applyFont="1" applyAlignment="1">
      <alignment horizontal="center"/>
    </xf>
    <xf numFmtId="164" fontId="2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 wrapText="1"/>
    </xf>
  </cellXfs>
  <cellStyles count="5">
    <cellStyle name="Comma [0] 2" xfId="3"/>
    <cellStyle name="Normal" xfId="0" builtinId="0"/>
    <cellStyle name="Normal 2" xfId="2"/>
    <cellStyle name="Normal 3" xfId="4"/>
    <cellStyle name="Porcentual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66"/>
  <sheetViews>
    <sheetView topLeftCell="A24" zoomScaleNormal="100" zoomScaleSheetLayoutView="90" workbookViewId="0">
      <selection activeCell="C38" sqref="C38"/>
    </sheetView>
  </sheetViews>
  <sheetFormatPr baseColWidth="10" defaultColWidth="9.140625" defaultRowHeight="12.75"/>
  <cols>
    <col min="1" max="1" width="0.85546875" style="1" customWidth="1"/>
    <col min="2" max="2" width="50.7109375" style="1" customWidth="1"/>
    <col min="3" max="5" width="12.7109375" style="1" customWidth="1"/>
    <col min="6" max="6" width="0.85546875" style="1" customWidth="1"/>
    <col min="7" max="7" width="50.7109375" style="1" customWidth="1"/>
    <col min="8" max="10" width="12.7109375" style="1" customWidth="1"/>
    <col min="11" max="11" width="9.140625" style="1"/>
    <col min="12" max="12" width="28.7109375" style="1" customWidth="1"/>
    <col min="13" max="13" width="8.7109375" style="1" customWidth="1"/>
    <col min="14" max="14" width="28.7109375" style="1" customWidth="1"/>
    <col min="15" max="15" width="8.7109375" style="1" customWidth="1"/>
    <col min="16" max="16" width="28.7109375" style="1" customWidth="1"/>
    <col min="17" max="17" width="8.7109375" style="1" customWidth="1"/>
    <col min="18" max="18" width="28.7109375" style="1" customWidth="1"/>
    <col min="19" max="16384" width="9.140625" style="1"/>
  </cols>
  <sheetData>
    <row r="1" spans="1:11" s="4" customFormat="1" ht="18">
      <c r="A1" s="242" t="s">
        <v>4</v>
      </c>
      <c r="B1" s="242"/>
      <c r="C1" s="242"/>
      <c r="D1" s="242"/>
      <c r="E1" s="242"/>
      <c r="F1" s="242"/>
      <c r="G1" s="242"/>
      <c r="H1" s="242"/>
      <c r="I1" s="242"/>
      <c r="J1" s="242"/>
    </row>
    <row r="2" spans="1:11" s="4" customFormat="1" ht="15.7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1" s="4" customFormat="1" ht="15.75">
      <c r="A3" s="243" t="s">
        <v>175</v>
      </c>
      <c r="B3" s="243"/>
      <c r="C3" s="243"/>
      <c r="D3" s="243"/>
      <c r="E3" s="243"/>
      <c r="F3" s="243"/>
      <c r="G3" s="243"/>
      <c r="H3" s="243"/>
      <c r="I3" s="243"/>
      <c r="J3" s="243"/>
    </row>
    <row r="4" spans="1:11" ht="14.25">
      <c r="A4" s="244" t="s">
        <v>3</v>
      </c>
      <c r="B4" s="244"/>
      <c r="C4" s="244"/>
      <c r="D4" s="244"/>
      <c r="E4" s="244"/>
      <c r="F4" s="244"/>
      <c r="G4" s="244"/>
      <c r="H4" s="244"/>
      <c r="I4" s="244"/>
      <c r="J4" s="244"/>
    </row>
    <row r="5" spans="1:11" ht="14.25">
      <c r="A5" s="26"/>
      <c r="B5" s="26"/>
      <c r="C5" s="26"/>
      <c r="D5" s="26"/>
      <c r="E5" s="26"/>
      <c r="F5" s="26"/>
      <c r="G5" s="26"/>
      <c r="H5" s="26"/>
      <c r="I5" s="26"/>
      <c r="J5" s="26"/>
    </row>
    <row r="6" spans="1:11" ht="13.5" thickBot="1">
      <c r="A6" s="8"/>
      <c r="B6" s="8"/>
      <c r="C6" s="8"/>
      <c r="D6" s="8"/>
      <c r="E6" s="8"/>
      <c r="F6" s="8"/>
      <c r="G6" s="8"/>
      <c r="H6" s="8"/>
      <c r="I6" s="8"/>
      <c r="J6" s="8"/>
    </row>
    <row r="7" spans="1:11" s="8" customFormat="1" ht="12">
      <c r="A7" s="9"/>
      <c r="B7" s="5"/>
      <c r="C7" s="142" t="s">
        <v>5</v>
      </c>
      <c r="D7" s="246" t="s">
        <v>194</v>
      </c>
      <c r="E7" s="246" t="s">
        <v>195</v>
      </c>
      <c r="F7" s="10"/>
      <c r="G7" s="10"/>
      <c r="H7" s="142" t="s">
        <v>7</v>
      </c>
      <c r="I7" s="246" t="s">
        <v>194</v>
      </c>
      <c r="J7" s="248" t="s">
        <v>195</v>
      </c>
    </row>
    <row r="8" spans="1:11" s="8" customFormat="1" ht="12">
      <c r="A8" s="12"/>
      <c r="B8" s="7" t="s">
        <v>1</v>
      </c>
      <c r="C8" s="143" t="s">
        <v>6</v>
      </c>
      <c r="D8" s="247"/>
      <c r="E8" s="247"/>
      <c r="F8" s="13"/>
      <c r="G8" s="7" t="s">
        <v>196</v>
      </c>
      <c r="H8" s="143" t="s">
        <v>6</v>
      </c>
      <c r="I8" s="247"/>
      <c r="J8" s="249"/>
    </row>
    <row r="9" spans="1:11" s="8" customFormat="1" ht="12">
      <c r="A9" s="16"/>
      <c r="C9" s="41"/>
      <c r="D9" s="24"/>
      <c r="E9" s="25"/>
      <c r="H9" s="40"/>
      <c r="I9" s="29"/>
      <c r="J9" s="47"/>
    </row>
    <row r="10" spans="1:11" s="8" customFormat="1" ht="12">
      <c r="A10" s="16"/>
      <c r="B10" s="20" t="s">
        <v>8</v>
      </c>
      <c r="C10" s="19"/>
      <c r="D10" s="37">
        <f>D11+D13+D16+D20+D23+D27</f>
        <v>272841380.57999998</v>
      </c>
      <c r="E10" s="38">
        <v>267727750</v>
      </c>
      <c r="F10" s="17"/>
      <c r="G10" s="42" t="s">
        <v>55</v>
      </c>
      <c r="H10" s="19"/>
      <c r="I10" s="59">
        <f>I11</f>
        <v>199201723</v>
      </c>
      <c r="J10" s="58">
        <v>200598162</v>
      </c>
    </row>
    <row r="11" spans="1:11" s="8" customFormat="1" ht="12">
      <c r="A11" s="16"/>
      <c r="B11" s="20" t="s">
        <v>9</v>
      </c>
      <c r="C11" s="19" t="s">
        <v>24</v>
      </c>
      <c r="D11" s="27">
        <f>D12</f>
        <v>1527890</v>
      </c>
      <c r="E11" s="28">
        <v>991047</v>
      </c>
      <c r="G11" s="129" t="s">
        <v>159</v>
      </c>
      <c r="H11" s="19" t="s">
        <v>69</v>
      </c>
      <c r="I11" s="50">
        <f>I12+I15+I17+I14</f>
        <v>199201723</v>
      </c>
      <c r="J11" s="48">
        <v>200598162</v>
      </c>
      <c r="K11" s="130"/>
    </row>
    <row r="12" spans="1:11" s="8" customFormat="1" ht="12">
      <c r="A12" s="16"/>
      <c r="B12" s="8" t="s">
        <v>10</v>
      </c>
      <c r="C12" s="41"/>
      <c r="D12" s="29">
        <v>1527890</v>
      </c>
      <c r="E12" s="30">
        <v>991047</v>
      </c>
      <c r="G12" s="43" t="s">
        <v>56</v>
      </c>
      <c r="H12" s="19"/>
      <c r="I12" s="50">
        <f>I13</f>
        <v>199000000</v>
      </c>
      <c r="J12" s="48">
        <v>197000000</v>
      </c>
    </row>
    <row r="13" spans="1:11" s="8" customFormat="1" ht="12">
      <c r="A13" s="16"/>
      <c r="B13" s="20" t="s">
        <v>11</v>
      </c>
      <c r="C13" s="19" t="s">
        <v>25</v>
      </c>
      <c r="D13" s="27">
        <f>SUM(D14:D15)</f>
        <v>1058659</v>
      </c>
      <c r="E13" s="28">
        <v>1282260</v>
      </c>
      <c r="G13" s="44" t="s">
        <v>46</v>
      </c>
      <c r="H13" s="19"/>
      <c r="I13" s="22">
        <v>199000000</v>
      </c>
      <c r="J13" s="49">
        <v>197000000</v>
      </c>
    </row>
    <row r="14" spans="1:11" s="8" customFormat="1" ht="12">
      <c r="A14" s="16"/>
      <c r="B14" s="8" t="s">
        <v>12</v>
      </c>
      <c r="C14" s="41"/>
      <c r="D14" s="29">
        <v>1014255</v>
      </c>
      <c r="E14" s="30">
        <v>1282260</v>
      </c>
      <c r="G14" s="43" t="s">
        <v>47</v>
      </c>
      <c r="H14" s="19"/>
      <c r="I14" s="50">
        <v>7588004</v>
      </c>
      <c r="J14" s="48">
        <v>3300000</v>
      </c>
    </row>
    <row r="15" spans="1:11" s="8" customFormat="1" ht="12">
      <c r="A15" s="16"/>
      <c r="B15" s="68" t="s">
        <v>167</v>
      </c>
      <c r="C15" s="40"/>
      <c r="D15" s="29">
        <v>44404</v>
      </c>
      <c r="E15" s="41" t="s">
        <v>118</v>
      </c>
      <c r="G15" s="43" t="s">
        <v>57</v>
      </c>
      <c r="H15" s="19"/>
      <c r="I15" s="50">
        <f>I16</f>
        <v>910158</v>
      </c>
      <c r="J15" s="48">
        <v>910158</v>
      </c>
    </row>
    <row r="16" spans="1:11" s="8" customFormat="1" ht="12">
      <c r="A16" s="16"/>
      <c r="B16" s="20" t="s">
        <v>15</v>
      </c>
      <c r="C16" s="19" t="s">
        <v>26</v>
      </c>
      <c r="D16" s="27">
        <f>SUM(D17:D19)</f>
        <v>28002166.579999998</v>
      </c>
      <c r="E16" s="28">
        <v>28900345</v>
      </c>
      <c r="G16" s="44" t="s">
        <v>49</v>
      </c>
      <c r="H16" s="19"/>
      <c r="I16" s="22">
        <v>910158</v>
      </c>
      <c r="J16" s="49">
        <v>910158</v>
      </c>
    </row>
    <row r="17" spans="1:10" s="8" customFormat="1" ht="12">
      <c r="A17" s="16"/>
      <c r="B17" s="8" t="s">
        <v>14</v>
      </c>
      <c r="C17" s="41"/>
      <c r="D17" s="29">
        <v>8412605</v>
      </c>
      <c r="E17" s="30">
        <v>8412605</v>
      </c>
      <c r="G17" s="43" t="s">
        <v>50</v>
      </c>
      <c r="H17" s="19" t="s">
        <v>70</v>
      </c>
      <c r="I17" s="138">
        <f>PG!D48</f>
        <v>-8296439</v>
      </c>
      <c r="J17" s="48">
        <v>-611996</v>
      </c>
    </row>
    <row r="18" spans="1:10" s="8" customFormat="1" ht="12">
      <c r="A18" s="16"/>
      <c r="B18" s="8" t="s">
        <v>16</v>
      </c>
      <c r="C18" s="41"/>
      <c r="D18" s="29">
        <v>17628668.579999998</v>
      </c>
      <c r="E18" s="30">
        <v>18240997</v>
      </c>
      <c r="G18" s="35"/>
      <c r="H18" s="19"/>
      <c r="I18" s="22"/>
      <c r="J18" s="49"/>
    </row>
    <row r="19" spans="1:10" s="8" customFormat="1" ht="12">
      <c r="A19" s="16"/>
      <c r="B19" s="8" t="s">
        <v>12</v>
      </c>
      <c r="C19" s="41"/>
      <c r="D19" s="29">
        <v>1960892.9999999998</v>
      </c>
      <c r="E19" s="30">
        <v>2246743</v>
      </c>
      <c r="H19" s="19"/>
      <c r="I19" s="22"/>
      <c r="J19" s="48"/>
    </row>
    <row r="20" spans="1:10" s="8" customFormat="1" ht="12">
      <c r="A20" s="16"/>
      <c r="B20" s="20" t="s">
        <v>17</v>
      </c>
      <c r="C20" s="19" t="s">
        <v>27</v>
      </c>
      <c r="D20" s="27">
        <f>SUM(D21:D22)</f>
        <v>220388666</v>
      </c>
      <c r="E20" s="28">
        <v>216019538</v>
      </c>
      <c r="H20" s="19"/>
      <c r="I20" s="22"/>
      <c r="J20" s="48"/>
    </row>
    <row r="21" spans="1:10" s="8" customFormat="1" ht="12">
      <c r="A21" s="16"/>
      <c r="B21" s="8" t="s">
        <v>18</v>
      </c>
      <c r="C21" s="41"/>
      <c r="D21" s="29">
        <v>150197166</v>
      </c>
      <c r="E21" s="30">
        <v>148288016</v>
      </c>
      <c r="H21" s="19"/>
      <c r="I21" s="22"/>
      <c r="J21" s="49"/>
    </row>
    <row r="22" spans="1:10" s="8" customFormat="1" ht="12">
      <c r="A22" s="16"/>
      <c r="B22" s="8" t="s">
        <v>19</v>
      </c>
      <c r="C22" s="19" t="s">
        <v>28</v>
      </c>
      <c r="D22" s="29">
        <v>70191500</v>
      </c>
      <c r="E22" s="30">
        <v>67731522</v>
      </c>
      <c r="G22" s="42" t="s">
        <v>58</v>
      </c>
      <c r="H22" s="19"/>
      <c r="I22" s="59">
        <f>I23+I25+I28+I29</f>
        <v>71548915</v>
      </c>
      <c r="J22" s="58">
        <v>72765035</v>
      </c>
    </row>
    <row r="23" spans="1:10" s="8" customFormat="1" ht="12">
      <c r="A23" s="16"/>
      <c r="B23" s="20" t="s">
        <v>20</v>
      </c>
      <c r="C23" s="19" t="s">
        <v>29</v>
      </c>
      <c r="D23" s="27">
        <f>SUM(D24:D26)</f>
        <v>13078989</v>
      </c>
      <c r="E23" s="28">
        <v>13018402</v>
      </c>
      <c r="G23" s="43" t="s">
        <v>59</v>
      </c>
      <c r="H23" s="19" t="s">
        <v>71</v>
      </c>
      <c r="I23" s="50">
        <f>I24</f>
        <v>4919627</v>
      </c>
      <c r="J23" s="48">
        <v>4295788</v>
      </c>
    </row>
    <row r="24" spans="1:10" s="8" customFormat="1" ht="12">
      <c r="A24" s="16"/>
      <c r="B24" s="8" t="s">
        <v>18</v>
      </c>
      <c r="C24" s="19"/>
      <c r="D24" s="29">
        <v>1003909</v>
      </c>
      <c r="E24" s="30">
        <v>1602954</v>
      </c>
      <c r="G24" s="44" t="s">
        <v>51</v>
      </c>
      <c r="H24" s="19"/>
      <c r="I24" s="22">
        <v>4919627</v>
      </c>
      <c r="J24" s="49">
        <v>4295788</v>
      </c>
    </row>
    <row r="25" spans="1:10" s="8" customFormat="1" ht="12">
      <c r="A25" s="16"/>
      <c r="B25" s="8" t="s">
        <v>21</v>
      </c>
      <c r="C25" s="19"/>
      <c r="D25" s="29">
        <v>11974911</v>
      </c>
      <c r="E25" s="30">
        <v>11315279</v>
      </c>
      <c r="G25" s="43" t="s">
        <v>60</v>
      </c>
      <c r="H25" s="19" t="s">
        <v>72</v>
      </c>
      <c r="I25" s="50">
        <f>I26+I27</f>
        <v>31322589</v>
      </c>
      <c r="J25" s="51">
        <v>35521471</v>
      </c>
    </row>
    <row r="26" spans="1:10" s="8" customFormat="1" ht="12">
      <c r="A26" s="16"/>
      <c r="B26" s="8" t="s">
        <v>22</v>
      </c>
      <c r="C26" s="19"/>
      <c r="D26" s="29">
        <v>100169</v>
      </c>
      <c r="E26" s="30">
        <v>100169</v>
      </c>
      <c r="G26" s="44" t="s">
        <v>52</v>
      </c>
      <c r="H26" s="19"/>
      <c r="I26" s="22">
        <v>31310589</v>
      </c>
      <c r="J26" s="52">
        <v>35509471</v>
      </c>
    </row>
    <row r="27" spans="1:10" s="8" customFormat="1" ht="12">
      <c r="A27" s="16"/>
      <c r="B27" s="20" t="s">
        <v>23</v>
      </c>
      <c r="C27" s="19" t="s">
        <v>30</v>
      </c>
      <c r="D27" s="27">
        <v>8785010</v>
      </c>
      <c r="E27" s="28">
        <v>7516158</v>
      </c>
      <c r="G27" s="44" t="s">
        <v>53</v>
      </c>
      <c r="H27" s="19"/>
      <c r="I27" s="22">
        <v>12000</v>
      </c>
      <c r="J27" s="52">
        <v>12000</v>
      </c>
    </row>
    <row r="28" spans="1:10" s="8" customFormat="1" ht="12">
      <c r="A28" s="16"/>
      <c r="C28" s="41"/>
      <c r="D28" s="29"/>
      <c r="E28" s="30"/>
      <c r="G28" s="43" t="s">
        <v>160</v>
      </c>
      <c r="H28" s="19" t="s">
        <v>28</v>
      </c>
      <c r="I28" s="50">
        <v>35170273</v>
      </c>
      <c r="J28" s="51">
        <v>32797250</v>
      </c>
    </row>
    <row r="29" spans="1:10" s="8" customFormat="1" ht="12">
      <c r="A29" s="16"/>
      <c r="B29" s="20" t="s">
        <v>31</v>
      </c>
      <c r="C29" s="19"/>
      <c r="D29" s="37">
        <f>D30+D36+D39+D43+D44</f>
        <v>34637825</v>
      </c>
      <c r="E29" s="38">
        <v>35416215</v>
      </c>
      <c r="G29" s="43" t="s">
        <v>54</v>
      </c>
      <c r="H29" s="19" t="s">
        <v>30</v>
      </c>
      <c r="I29" s="50">
        <v>136426</v>
      </c>
      <c r="J29" s="53">
        <v>150526</v>
      </c>
    </row>
    <row r="30" spans="1:10" s="8" customFormat="1" ht="12">
      <c r="A30" s="16"/>
      <c r="B30" s="20" t="s">
        <v>38</v>
      </c>
      <c r="C30" s="19"/>
      <c r="D30" s="27">
        <f>SUM(D31:D35)</f>
        <v>6993666</v>
      </c>
      <c r="E30" s="28">
        <v>4880701</v>
      </c>
      <c r="H30" s="40"/>
      <c r="I30" s="40"/>
      <c r="J30" s="23"/>
    </row>
    <row r="31" spans="1:10" s="8" customFormat="1" ht="12">
      <c r="A31" s="16"/>
      <c r="B31" s="8" t="s">
        <v>32</v>
      </c>
      <c r="C31" s="19"/>
      <c r="D31" s="29">
        <v>30032</v>
      </c>
      <c r="E31" s="30">
        <v>10959</v>
      </c>
      <c r="H31" s="19"/>
      <c r="I31" s="22"/>
      <c r="J31" s="23"/>
    </row>
    <row r="32" spans="1:10" s="8" customFormat="1" ht="12">
      <c r="A32" s="16"/>
      <c r="B32" s="8" t="s">
        <v>33</v>
      </c>
      <c r="C32" s="19" t="s">
        <v>28</v>
      </c>
      <c r="D32" s="141">
        <v>4991844</v>
      </c>
      <c r="E32" s="30">
        <v>3293118</v>
      </c>
      <c r="H32" s="19"/>
      <c r="I32" s="22"/>
      <c r="J32" s="23"/>
    </row>
    <row r="33" spans="1:11" s="8" customFormat="1" ht="12">
      <c r="A33" s="16"/>
      <c r="B33" s="8" t="s">
        <v>34</v>
      </c>
      <c r="C33" s="19"/>
      <c r="D33" s="29">
        <v>21260</v>
      </c>
      <c r="E33" s="30">
        <v>21715</v>
      </c>
      <c r="H33" s="19"/>
      <c r="I33" s="22"/>
      <c r="J33" s="23"/>
    </row>
    <row r="34" spans="1:11" s="8" customFormat="1" ht="12">
      <c r="A34" s="16"/>
      <c r="B34" s="8" t="s">
        <v>35</v>
      </c>
      <c r="C34" s="19" t="s">
        <v>30</v>
      </c>
      <c r="D34" s="29">
        <v>1114850</v>
      </c>
      <c r="E34" s="30">
        <v>104517</v>
      </c>
      <c r="H34" s="19"/>
      <c r="I34" s="22"/>
      <c r="J34" s="23"/>
    </row>
    <row r="35" spans="1:11" s="8" customFormat="1" ht="12">
      <c r="A35" s="16"/>
      <c r="B35" s="8" t="s">
        <v>36</v>
      </c>
      <c r="C35" s="19" t="s">
        <v>30</v>
      </c>
      <c r="D35" s="29">
        <v>835680</v>
      </c>
      <c r="E35" s="30">
        <v>1450392</v>
      </c>
      <c r="H35" s="19"/>
      <c r="I35" s="22"/>
      <c r="J35" s="23"/>
    </row>
    <row r="36" spans="1:11" s="8" customFormat="1" ht="12">
      <c r="A36" s="16"/>
      <c r="B36" s="20" t="s">
        <v>37</v>
      </c>
      <c r="C36" s="19" t="s">
        <v>28</v>
      </c>
      <c r="D36" s="27">
        <f>D37+D38</f>
        <v>14717857</v>
      </c>
      <c r="E36" s="28">
        <v>13053732</v>
      </c>
      <c r="G36" s="42" t="s">
        <v>61</v>
      </c>
      <c r="H36" s="19"/>
      <c r="I36" s="59">
        <f>I37+I40+I41</f>
        <v>36728568</v>
      </c>
      <c r="J36" s="60">
        <v>29780768</v>
      </c>
    </row>
    <row r="37" spans="1:11" s="8" customFormat="1" ht="12">
      <c r="A37" s="16"/>
      <c r="B37" s="8" t="s">
        <v>19</v>
      </c>
      <c r="C37" s="19" t="s">
        <v>204</v>
      </c>
      <c r="D37" s="29">
        <v>14694174</v>
      </c>
      <c r="E37" s="30">
        <v>13053732</v>
      </c>
      <c r="G37" s="43" t="s">
        <v>65</v>
      </c>
      <c r="H37" s="19" t="s">
        <v>72</v>
      </c>
      <c r="I37" s="50">
        <f>SUM(I38:I39)</f>
        <v>27718184</v>
      </c>
      <c r="J37" s="53">
        <v>20618711</v>
      </c>
    </row>
    <row r="38" spans="1:11" s="8" customFormat="1" ht="12">
      <c r="A38" s="16"/>
      <c r="B38" s="8" t="s">
        <v>171</v>
      </c>
      <c r="C38" s="19"/>
      <c r="D38" s="29">
        <v>23683</v>
      </c>
      <c r="E38" s="131" t="s">
        <v>118</v>
      </c>
      <c r="G38" s="44" t="s">
        <v>52</v>
      </c>
      <c r="H38" s="19"/>
      <c r="I38" s="22">
        <v>26364687</v>
      </c>
      <c r="J38" s="23">
        <v>19277874</v>
      </c>
    </row>
    <row r="39" spans="1:11" s="8" customFormat="1" ht="12">
      <c r="A39" s="16"/>
      <c r="B39" s="20" t="s">
        <v>39</v>
      </c>
      <c r="C39" s="19" t="s">
        <v>29</v>
      </c>
      <c r="D39" s="27">
        <f>SUM(D40:D42)</f>
        <v>5206829</v>
      </c>
      <c r="E39" s="28">
        <v>400788</v>
      </c>
      <c r="G39" s="44" t="s">
        <v>53</v>
      </c>
      <c r="H39" s="19"/>
      <c r="I39" s="22">
        <v>1353497</v>
      </c>
      <c r="J39" s="23">
        <v>1340837</v>
      </c>
    </row>
    <row r="40" spans="1:11" s="8" customFormat="1" ht="12">
      <c r="A40" s="16"/>
      <c r="B40" s="68" t="s">
        <v>18</v>
      </c>
      <c r="C40" s="19"/>
      <c r="D40" s="29">
        <v>503714</v>
      </c>
      <c r="E40" s="131" t="s">
        <v>118</v>
      </c>
      <c r="G40" s="43" t="s">
        <v>161</v>
      </c>
      <c r="H40" s="19" t="s">
        <v>28</v>
      </c>
      <c r="I40" s="50">
        <v>4032879</v>
      </c>
      <c r="J40" s="53">
        <v>3067467</v>
      </c>
    </row>
    <row r="41" spans="1:11" s="8" customFormat="1" ht="12">
      <c r="A41" s="16"/>
      <c r="B41" s="8" t="s">
        <v>19</v>
      </c>
      <c r="C41" s="19"/>
      <c r="D41" s="29">
        <v>531374</v>
      </c>
      <c r="E41" s="30">
        <v>395714</v>
      </c>
      <c r="G41" s="43" t="s">
        <v>66</v>
      </c>
      <c r="H41" s="19"/>
      <c r="I41" s="50">
        <f>SUM(I42:I46)</f>
        <v>4977505</v>
      </c>
      <c r="J41" s="53">
        <v>6094590</v>
      </c>
    </row>
    <row r="42" spans="1:11" s="8" customFormat="1" ht="12">
      <c r="A42" s="16"/>
      <c r="B42" s="8" t="s">
        <v>22</v>
      </c>
      <c r="C42" s="19"/>
      <c r="D42" s="29">
        <v>4171741</v>
      </c>
      <c r="E42" s="30">
        <v>5074</v>
      </c>
      <c r="G42" s="44" t="s">
        <v>62</v>
      </c>
      <c r="H42" s="19"/>
      <c r="I42" s="22">
        <f>241988-1</f>
        <v>241987</v>
      </c>
      <c r="J42" s="23">
        <v>585274</v>
      </c>
      <c r="K42" s="237"/>
    </row>
    <row r="43" spans="1:11" s="8" customFormat="1" ht="12">
      <c r="A43" s="16"/>
      <c r="B43" s="20" t="s">
        <v>40</v>
      </c>
      <c r="C43" s="19"/>
      <c r="D43" s="27">
        <v>58482</v>
      </c>
      <c r="E43" s="28">
        <v>93299</v>
      </c>
      <c r="G43" s="44" t="s">
        <v>67</v>
      </c>
      <c r="H43" s="19" t="s">
        <v>28</v>
      </c>
      <c r="I43" s="240">
        <v>3672465</v>
      </c>
      <c r="J43" s="23">
        <v>4255467</v>
      </c>
      <c r="K43" s="237"/>
    </row>
    <row r="44" spans="1:11" s="8" customFormat="1" ht="12">
      <c r="A44" s="16"/>
      <c r="B44" s="20" t="s">
        <v>41</v>
      </c>
      <c r="C44" s="19" t="s">
        <v>44</v>
      </c>
      <c r="D44" s="27">
        <f>SUM(D45:D46)</f>
        <v>7660991</v>
      </c>
      <c r="E44" s="28">
        <v>16987695</v>
      </c>
      <c r="G44" s="44" t="s">
        <v>63</v>
      </c>
      <c r="H44" s="19"/>
      <c r="I44" s="22">
        <f>620019</f>
        <v>620019</v>
      </c>
      <c r="J44" s="23">
        <v>808657</v>
      </c>
      <c r="K44" s="237"/>
    </row>
    <row r="45" spans="1:11" s="8" customFormat="1" ht="12">
      <c r="A45" s="16"/>
      <c r="B45" s="8" t="s">
        <v>42</v>
      </c>
      <c r="C45" s="19"/>
      <c r="D45" s="29">
        <v>1590396</v>
      </c>
      <c r="E45" s="30">
        <v>639081</v>
      </c>
      <c r="G45" s="44" t="s">
        <v>64</v>
      </c>
      <c r="H45" s="19"/>
      <c r="I45" s="22">
        <v>261174</v>
      </c>
      <c r="J45" s="23">
        <v>246903</v>
      </c>
      <c r="K45" s="237"/>
    </row>
    <row r="46" spans="1:11" s="8" customFormat="1" ht="12">
      <c r="A46" s="16"/>
      <c r="B46" s="8" t="s">
        <v>43</v>
      </c>
      <c r="C46" s="19"/>
      <c r="D46" s="29">
        <v>6070595</v>
      </c>
      <c r="E46" s="234">
        <v>16348614</v>
      </c>
      <c r="F46" s="236"/>
      <c r="G46" s="8" t="s">
        <v>68</v>
      </c>
      <c r="H46" s="19" t="s">
        <v>30</v>
      </c>
      <c r="I46" s="54">
        <v>181860</v>
      </c>
      <c r="J46" s="55">
        <v>198289</v>
      </c>
    </row>
    <row r="47" spans="1:11" s="8" customFormat="1" thickBot="1">
      <c r="A47" s="18"/>
      <c r="B47" s="229" t="s">
        <v>2</v>
      </c>
      <c r="C47" s="230"/>
      <c r="D47" s="45">
        <f>D29+D10</f>
        <v>307479205.57999998</v>
      </c>
      <c r="E47" s="46">
        <v>303143965</v>
      </c>
      <c r="F47" s="235"/>
      <c r="G47" s="229" t="s">
        <v>197</v>
      </c>
      <c r="H47" s="230"/>
      <c r="I47" s="56">
        <f>I36+I22+I10</f>
        <v>307479206</v>
      </c>
      <c r="J47" s="57">
        <v>303143965</v>
      </c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s="33" customFormat="1" ht="15" customHeight="1">
      <c r="A50" s="245" t="s">
        <v>198</v>
      </c>
      <c r="B50" s="245"/>
      <c r="C50" s="245"/>
      <c r="D50" s="245"/>
      <c r="E50" s="245"/>
      <c r="F50" s="245"/>
      <c r="G50" s="245"/>
      <c r="H50" s="245"/>
      <c r="I50" s="245"/>
      <c r="J50" s="245"/>
    </row>
    <row r="51" spans="1:10" s="8" customFormat="1" ht="12"/>
    <row r="52" spans="1:10" s="8" customFormat="1" ht="12"/>
    <row r="53" spans="1:10" s="8" customFormat="1" ht="12"/>
    <row r="54" spans="1:10" s="8" customFormat="1" ht="12"/>
    <row r="55" spans="1:10" s="8" customFormat="1" ht="12">
      <c r="B55" s="8" t="s">
        <v>168</v>
      </c>
      <c r="D55" s="132">
        <f>D47-I47</f>
        <v>-0.42000001668930054</v>
      </c>
      <c r="E55" s="132">
        <f>E47-J47</f>
        <v>0</v>
      </c>
    </row>
    <row r="56" spans="1:10" s="8" customFormat="1" ht="12"/>
    <row r="57" spans="1:10" s="8" customFormat="1" ht="12"/>
    <row r="58" spans="1:10" s="8" customFormat="1" ht="12"/>
    <row r="59" spans="1:10" s="8" customFormat="1" ht="12"/>
    <row r="60" spans="1:10" s="8" customFormat="1" ht="12"/>
    <row r="61" spans="1:10" s="8" customFormat="1" ht="12"/>
    <row r="62" spans="1:10" s="8" customFormat="1" ht="12"/>
    <row r="63" spans="1:10" s="8" customFormat="1" ht="12"/>
    <row r="64" spans="1:10" s="8" customFormat="1" ht="12"/>
    <row r="65" s="8" customFormat="1" ht="12"/>
    <row r="66" s="8" customFormat="1" ht="12"/>
  </sheetData>
  <mergeCells count="8">
    <mergeCell ref="A1:J1"/>
    <mergeCell ref="A3:J3"/>
    <mergeCell ref="A4:J4"/>
    <mergeCell ref="A50:J50"/>
    <mergeCell ref="D7:D8"/>
    <mergeCell ref="E7:E8"/>
    <mergeCell ref="I7:I8"/>
    <mergeCell ref="J7:J8"/>
  </mergeCells>
  <phoneticPr fontId="0" type="noConversion"/>
  <printOptions horizontalCentered="1" verticalCentered="1"/>
  <pageMargins left="0.19685039370078741" right="0.19685039370078741" top="0.19685039370078741" bottom="0.59055118110236227" header="0.39370078740157483" footer="0.39370078740157483"/>
  <pageSetup paperSize="9" scale="82" orientation="landscape" useFirstPageNumber="1" horizontalDpi="300" verticalDpi="300" r:id="rId1"/>
  <headerFooter alignWithMargins="0">
    <oddFooter>&amp;R&amp;"Arial,Negrita"&amp;9 1</oddFooter>
  </headerFooter>
  <ignoredErrors>
    <ignoredError sqref="D23 D39 I37" formulaRange="1"/>
    <ignoredError sqref="I1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E58"/>
  <sheetViews>
    <sheetView topLeftCell="A28" zoomScaleNormal="100" workbookViewId="0">
      <selection activeCell="D56" sqref="D56"/>
    </sheetView>
  </sheetViews>
  <sheetFormatPr baseColWidth="10" defaultColWidth="9.140625" defaultRowHeight="12.75"/>
  <cols>
    <col min="1" max="1" width="0.5703125" style="1" customWidth="1"/>
    <col min="2" max="2" width="64.5703125" style="1" customWidth="1"/>
    <col min="3" max="3" width="11.7109375" style="1" customWidth="1"/>
    <col min="4" max="5" width="11.28515625" style="1" customWidth="1"/>
    <col min="6" max="16384" width="9.140625" style="1"/>
  </cols>
  <sheetData>
    <row r="1" spans="1:5" ht="18">
      <c r="A1" s="242" t="s">
        <v>4</v>
      </c>
      <c r="B1" s="242"/>
      <c r="C1" s="242"/>
      <c r="D1" s="242"/>
      <c r="E1" s="242"/>
    </row>
    <row r="2" spans="1:5">
      <c r="A2" s="2"/>
      <c r="B2" s="2"/>
      <c r="C2" s="2"/>
      <c r="D2" s="2"/>
      <c r="E2" s="2"/>
    </row>
    <row r="3" spans="1:5" ht="15">
      <c r="A3" s="243" t="s">
        <v>172</v>
      </c>
      <c r="B3" s="243"/>
      <c r="C3" s="243"/>
      <c r="D3" s="243"/>
      <c r="E3" s="243"/>
    </row>
    <row r="4" spans="1:5" ht="14.25">
      <c r="A4" s="244" t="s">
        <v>3</v>
      </c>
      <c r="B4" s="244"/>
      <c r="C4" s="244"/>
      <c r="D4" s="244"/>
      <c r="E4" s="244"/>
    </row>
    <row r="5" spans="1:5" ht="14.25">
      <c r="A5" s="26"/>
      <c r="B5" s="26"/>
      <c r="C5" s="26"/>
      <c r="D5" s="26"/>
      <c r="E5" s="26"/>
    </row>
    <row r="6" spans="1:5" s="8" customFormat="1" thickBot="1"/>
    <row r="7" spans="1:5" s="8" customFormat="1" ht="12">
      <c r="A7" s="9"/>
      <c r="B7" s="5"/>
      <c r="C7" s="142" t="s">
        <v>7</v>
      </c>
      <c r="D7" s="6" t="s">
        <v>0</v>
      </c>
      <c r="E7" s="11" t="s">
        <v>0</v>
      </c>
    </row>
    <row r="8" spans="1:5" s="8" customFormat="1" ht="12">
      <c r="A8" s="12"/>
      <c r="B8" s="7"/>
      <c r="C8" s="66" t="s">
        <v>6</v>
      </c>
      <c r="D8" s="14">
        <v>2013</v>
      </c>
      <c r="E8" s="15">
        <v>2012</v>
      </c>
    </row>
    <row r="9" spans="1:5" s="8" customFormat="1" ht="12">
      <c r="A9" s="16"/>
      <c r="C9" s="22"/>
      <c r="D9" s="22"/>
      <c r="E9" s="23"/>
    </row>
    <row r="10" spans="1:5" s="8" customFormat="1" ht="12">
      <c r="A10" s="16"/>
      <c r="B10" s="20" t="s">
        <v>73</v>
      </c>
      <c r="C10" s="29"/>
      <c r="D10" s="29"/>
      <c r="E10" s="31"/>
    </row>
    <row r="11" spans="1:5" s="8" customFormat="1" ht="12">
      <c r="A11" s="16"/>
      <c r="B11" s="20" t="s">
        <v>162</v>
      </c>
      <c r="C11" s="63" t="s">
        <v>103</v>
      </c>
      <c r="D11" s="140">
        <f>SUM(D12:D13)</f>
        <v>9643003</v>
      </c>
      <c r="E11" s="34">
        <v>12382735</v>
      </c>
    </row>
    <row r="12" spans="1:5" s="8" customFormat="1" ht="12">
      <c r="A12" s="16"/>
      <c r="B12" s="8" t="s">
        <v>74</v>
      </c>
      <c r="C12" s="64"/>
      <c r="D12" s="29">
        <v>5786129</v>
      </c>
      <c r="E12" s="31">
        <v>5622478</v>
      </c>
    </row>
    <row r="13" spans="1:5" s="8" customFormat="1" ht="12">
      <c r="A13" s="16"/>
      <c r="B13" s="8" t="s">
        <v>75</v>
      </c>
      <c r="C13" s="64"/>
      <c r="D13" s="29">
        <v>3856874</v>
      </c>
      <c r="E13" s="31">
        <v>6760257</v>
      </c>
    </row>
    <row r="14" spans="1:5" s="8" customFormat="1" ht="12">
      <c r="A14" s="16"/>
      <c r="B14" s="20" t="s">
        <v>163</v>
      </c>
      <c r="C14" s="63" t="s">
        <v>104</v>
      </c>
      <c r="D14" s="27">
        <f>SUM(D15:D16)</f>
        <v>1160852</v>
      </c>
      <c r="E14" s="34">
        <v>1340113</v>
      </c>
    </row>
    <row r="15" spans="1:5" s="8" customFormat="1" ht="12">
      <c r="A15" s="16"/>
      <c r="B15" s="8" t="s">
        <v>76</v>
      </c>
      <c r="C15" s="64"/>
      <c r="D15" s="29">
        <v>827833</v>
      </c>
      <c r="E15" s="31">
        <v>1013030</v>
      </c>
    </row>
    <row r="16" spans="1:5" s="8" customFormat="1" ht="12">
      <c r="A16" s="16"/>
      <c r="B16" s="8" t="s">
        <v>77</v>
      </c>
      <c r="C16" s="64"/>
      <c r="D16" s="29">
        <v>333019</v>
      </c>
      <c r="E16" s="31">
        <v>327083</v>
      </c>
    </row>
    <row r="17" spans="1:5" s="8" customFormat="1" ht="12">
      <c r="A17" s="16"/>
      <c r="B17" s="20" t="s">
        <v>78</v>
      </c>
      <c r="C17" s="64"/>
      <c r="D17" s="27">
        <f>SUM(D18:D19)</f>
        <v>-5353387</v>
      </c>
      <c r="E17" s="34">
        <v>-5027283</v>
      </c>
    </row>
    <row r="18" spans="1:5" s="8" customFormat="1" ht="12">
      <c r="A18" s="16"/>
      <c r="B18" s="8" t="s">
        <v>79</v>
      </c>
      <c r="C18" s="64"/>
      <c r="D18" s="29">
        <v>-4875406</v>
      </c>
      <c r="E18" s="31">
        <v>-4575536</v>
      </c>
    </row>
    <row r="19" spans="1:5" s="8" customFormat="1" ht="12">
      <c r="A19" s="16"/>
      <c r="B19" s="8" t="s">
        <v>80</v>
      </c>
      <c r="C19" s="63" t="s">
        <v>105</v>
      </c>
      <c r="D19" s="29">
        <v>-477981</v>
      </c>
      <c r="E19" s="31">
        <v>-451747</v>
      </c>
    </row>
    <row r="20" spans="1:5" s="8" customFormat="1" ht="12">
      <c r="A20" s="16"/>
      <c r="B20" s="20" t="s">
        <v>81</v>
      </c>
      <c r="C20" s="64"/>
      <c r="D20" s="27">
        <f>SUM(D21:D23)</f>
        <v>-4490215</v>
      </c>
      <c r="E20" s="34">
        <v>-6499869</v>
      </c>
    </row>
    <row r="21" spans="1:5" s="8" customFormat="1" ht="12">
      <c r="A21" s="16"/>
      <c r="B21" s="8" t="s">
        <v>82</v>
      </c>
      <c r="C21" s="63" t="s">
        <v>106</v>
      </c>
      <c r="D21" s="141">
        <f>-4364229</f>
        <v>-4364229</v>
      </c>
      <c r="E21" s="31">
        <v>-4877569</v>
      </c>
    </row>
    <row r="22" spans="1:5" s="8" customFormat="1" ht="12">
      <c r="A22" s="16"/>
      <c r="B22" s="8" t="s">
        <v>83</v>
      </c>
      <c r="C22" s="64"/>
      <c r="D22" s="29">
        <v>-125986</v>
      </c>
      <c r="E22" s="31">
        <v>-102300</v>
      </c>
    </row>
    <row r="23" spans="1:5" s="8" customFormat="1" ht="12">
      <c r="A23" s="16"/>
      <c r="B23" s="8" t="s">
        <v>84</v>
      </c>
      <c r="C23" s="63" t="s">
        <v>107</v>
      </c>
      <c r="D23" s="139" t="s">
        <v>118</v>
      </c>
      <c r="E23" s="31">
        <v>-1520000</v>
      </c>
    </row>
    <row r="24" spans="1:5" s="8" customFormat="1" ht="12">
      <c r="A24" s="16"/>
      <c r="B24" s="20" t="s">
        <v>85</v>
      </c>
      <c r="C24" s="63" t="s">
        <v>108</v>
      </c>
      <c r="D24" s="27">
        <v>-1507236</v>
      </c>
      <c r="E24" s="34">
        <v>-1465742</v>
      </c>
    </row>
    <row r="25" spans="1:5" s="8" customFormat="1" ht="12">
      <c r="A25" s="16"/>
      <c r="B25" s="20" t="s">
        <v>86</v>
      </c>
      <c r="C25" s="63" t="s">
        <v>107</v>
      </c>
      <c r="D25" s="27">
        <v>164598</v>
      </c>
      <c r="E25" s="34">
        <v>600000</v>
      </c>
    </row>
    <row r="26" spans="1:5" s="8" customFormat="1" ht="12">
      <c r="A26" s="16"/>
      <c r="B26" s="20" t="s">
        <v>88</v>
      </c>
      <c r="C26" s="63" t="s">
        <v>25</v>
      </c>
      <c r="D26" s="27">
        <f>D27</f>
        <v>-40842</v>
      </c>
      <c r="E26" s="34">
        <v>-67895</v>
      </c>
    </row>
    <row r="27" spans="1:5" s="8" customFormat="1" ht="12">
      <c r="A27" s="16"/>
      <c r="B27" s="8" t="s">
        <v>87</v>
      </c>
      <c r="C27" s="64"/>
      <c r="D27" s="29">
        <v>-40842</v>
      </c>
      <c r="E27" s="31">
        <v>-67895</v>
      </c>
    </row>
    <row r="28" spans="1:5" s="8" customFormat="1" ht="12">
      <c r="A28" s="16"/>
      <c r="B28" s="20" t="s">
        <v>89</v>
      </c>
      <c r="C28" s="239" t="s">
        <v>203</v>
      </c>
      <c r="D28" s="27">
        <v>227926</v>
      </c>
      <c r="E28" s="34">
        <v>-550</v>
      </c>
    </row>
    <row r="29" spans="1:5" s="8" customFormat="1" ht="12">
      <c r="A29" s="16"/>
      <c r="B29" s="20" t="s">
        <v>90</v>
      </c>
      <c r="C29" s="63"/>
      <c r="D29" s="36">
        <f>D11+D14+D17+D20+D24+D25+D26+D28</f>
        <v>-195301</v>
      </c>
      <c r="E29" s="39">
        <v>1261509</v>
      </c>
    </row>
    <row r="30" spans="1:5" s="8" customFormat="1" ht="12">
      <c r="A30" s="16"/>
      <c r="C30" s="64"/>
      <c r="D30" s="29"/>
      <c r="E30" s="31"/>
    </row>
    <row r="31" spans="1:5" s="8" customFormat="1" ht="12">
      <c r="A31" s="16"/>
      <c r="B31" s="20" t="s">
        <v>165</v>
      </c>
      <c r="C31" s="63" t="s">
        <v>109</v>
      </c>
      <c r="D31" s="140">
        <f>D33+D35</f>
        <v>1418557</v>
      </c>
      <c r="E31" s="34">
        <v>828573</v>
      </c>
    </row>
    <row r="32" spans="1:5" s="8" customFormat="1" ht="12">
      <c r="A32" s="16"/>
      <c r="B32" s="8" t="s">
        <v>91</v>
      </c>
      <c r="C32" s="64"/>
      <c r="D32" s="141"/>
      <c r="E32" s="31"/>
    </row>
    <row r="33" spans="1:5" s="8" customFormat="1" ht="12">
      <c r="A33" s="16"/>
      <c r="B33" s="8" t="s">
        <v>92</v>
      </c>
      <c r="C33" s="64"/>
      <c r="D33" s="29">
        <v>239933</v>
      </c>
      <c r="E33" s="31">
        <v>49140</v>
      </c>
    </row>
    <row r="34" spans="1:5" s="8" customFormat="1" ht="12">
      <c r="A34" s="16"/>
      <c r="B34" s="8" t="s">
        <v>164</v>
      </c>
      <c r="C34" s="64"/>
      <c r="D34" s="29"/>
      <c r="E34" s="31"/>
    </row>
    <row r="35" spans="1:5" s="8" customFormat="1" ht="12">
      <c r="A35" s="16"/>
      <c r="B35" s="8" t="s">
        <v>93</v>
      </c>
      <c r="C35" s="64"/>
      <c r="D35" s="29">
        <v>1178624</v>
      </c>
      <c r="E35" s="31">
        <v>779433</v>
      </c>
    </row>
    <row r="36" spans="1:5" s="8" customFormat="1" ht="12">
      <c r="A36" s="16"/>
      <c r="B36" s="21" t="s">
        <v>166</v>
      </c>
      <c r="C36" s="63" t="s">
        <v>110</v>
      </c>
      <c r="D36" s="27">
        <f>SUM(D37:D38)</f>
        <v>-4800566</v>
      </c>
      <c r="E36" s="34">
        <v>-4425371</v>
      </c>
    </row>
    <row r="37" spans="1:5" s="8" customFormat="1" ht="12">
      <c r="A37" s="16"/>
      <c r="B37" s="8" t="s">
        <v>94</v>
      </c>
      <c r="C37" s="64"/>
      <c r="D37" s="29">
        <v>-1690408</v>
      </c>
      <c r="E37" s="31">
        <v>-1430289</v>
      </c>
    </row>
    <row r="38" spans="1:5" s="8" customFormat="1" ht="12">
      <c r="A38" s="16"/>
      <c r="B38" s="8" t="s">
        <v>95</v>
      </c>
      <c r="C38" s="64"/>
      <c r="D38" s="29">
        <v>-3110158</v>
      </c>
      <c r="E38" s="31">
        <v>-2995082</v>
      </c>
    </row>
    <row r="39" spans="1:5" s="8" customFormat="1" ht="12">
      <c r="A39" s="16"/>
      <c r="B39" s="133" t="s">
        <v>169</v>
      </c>
      <c r="C39" s="63" t="s">
        <v>29</v>
      </c>
      <c r="D39" s="27">
        <f>D40</f>
        <v>1052</v>
      </c>
      <c r="E39" s="136" t="s">
        <v>118</v>
      </c>
    </row>
    <row r="40" spans="1:5" s="8" customFormat="1" ht="12">
      <c r="A40" s="16"/>
      <c r="B40" s="134" t="s">
        <v>170</v>
      </c>
      <c r="C40" s="64"/>
      <c r="D40" s="29">
        <v>1052</v>
      </c>
      <c r="E40" s="135" t="s">
        <v>118</v>
      </c>
    </row>
    <row r="41" spans="1:5" s="8" customFormat="1" ht="12">
      <c r="A41" s="16"/>
      <c r="B41" s="20" t="s">
        <v>96</v>
      </c>
      <c r="C41" s="63" t="s">
        <v>176</v>
      </c>
      <c r="D41" s="27">
        <f>SUM(D42:D43)</f>
        <v>-6551286</v>
      </c>
      <c r="E41" s="34">
        <v>3865857</v>
      </c>
    </row>
    <row r="42" spans="1:5" s="8" customFormat="1" ht="12">
      <c r="A42" s="16"/>
      <c r="B42" s="8" t="s">
        <v>97</v>
      </c>
      <c r="C42" s="64"/>
      <c r="D42" s="29">
        <v>-6910399</v>
      </c>
      <c r="E42" s="31">
        <v>-6200763</v>
      </c>
    </row>
    <row r="43" spans="1:5" s="8" customFormat="1" ht="12">
      <c r="A43" s="16"/>
      <c r="B43" s="8" t="s">
        <v>87</v>
      </c>
      <c r="C43" s="64"/>
      <c r="D43" s="29">
        <f>352512+6601</f>
        <v>359113</v>
      </c>
      <c r="E43" s="31">
        <v>10066620</v>
      </c>
    </row>
    <row r="44" spans="1:5" s="8" customFormat="1" ht="12">
      <c r="A44" s="16"/>
      <c r="B44" s="20" t="s">
        <v>98</v>
      </c>
      <c r="C44" s="63"/>
      <c r="D44" s="36">
        <f>D41+D39+D36+D31</f>
        <v>-9932243</v>
      </c>
      <c r="E44" s="39">
        <v>269059</v>
      </c>
    </row>
    <row r="45" spans="1:5" s="8" customFormat="1" ht="12">
      <c r="A45" s="16"/>
      <c r="B45" s="20" t="s">
        <v>99</v>
      </c>
      <c r="C45" s="63"/>
      <c r="D45" s="36">
        <f>D44+D29</f>
        <v>-10127544</v>
      </c>
      <c r="E45" s="39">
        <v>1530568</v>
      </c>
    </row>
    <row r="46" spans="1:5" s="8" customFormat="1" ht="12">
      <c r="A46" s="16"/>
      <c r="B46" s="8" t="s">
        <v>100</v>
      </c>
      <c r="C46" s="63" t="s">
        <v>30</v>
      </c>
      <c r="D46" s="241">
        <v>1831105</v>
      </c>
      <c r="E46" s="62">
        <v>-2142564</v>
      </c>
    </row>
    <row r="47" spans="1:5" s="8" customFormat="1" ht="12">
      <c r="A47" s="16"/>
      <c r="B47" s="20" t="s">
        <v>101</v>
      </c>
      <c r="C47" s="64"/>
      <c r="D47" s="36">
        <f>D45+D46</f>
        <v>-8296439</v>
      </c>
      <c r="E47" s="39">
        <v>-611996</v>
      </c>
    </row>
    <row r="48" spans="1:5" s="8" customFormat="1" thickBot="1">
      <c r="A48" s="18"/>
      <c r="B48" s="61" t="s">
        <v>102</v>
      </c>
      <c r="C48" s="65"/>
      <c r="D48" s="137">
        <f>D47</f>
        <v>-8296439</v>
      </c>
      <c r="E48" s="32">
        <v>-611996</v>
      </c>
    </row>
    <row r="49" spans="1:5" s="8" customFormat="1" ht="12"/>
    <row r="50" spans="1:5" s="8" customFormat="1" ht="12"/>
    <row r="51" spans="1:5" s="33" customFormat="1" ht="30" customHeight="1">
      <c r="A51" s="250" t="s">
        <v>177</v>
      </c>
      <c r="B51" s="245"/>
      <c r="C51" s="245"/>
      <c r="D51" s="245"/>
      <c r="E51" s="245"/>
    </row>
    <row r="52" spans="1:5" s="8" customFormat="1" ht="12"/>
    <row r="53" spans="1:5" s="8" customFormat="1" ht="12"/>
    <row r="54" spans="1:5" s="8" customFormat="1" ht="12"/>
    <row r="55" spans="1:5" s="8" customFormat="1" ht="12"/>
    <row r="56" spans="1:5" s="8" customFormat="1" ht="12"/>
    <row r="57" spans="1:5" s="8" customFormat="1" ht="12"/>
    <row r="58" spans="1:5" s="8" customFormat="1" ht="12"/>
  </sheetData>
  <mergeCells count="4">
    <mergeCell ref="A51:E51"/>
    <mergeCell ref="A1:E1"/>
    <mergeCell ref="A3:E3"/>
    <mergeCell ref="A4:E4"/>
  </mergeCells>
  <phoneticPr fontId="0" type="noConversion"/>
  <printOptions horizontalCentered="1" verticalCentered="1"/>
  <pageMargins left="0.19685039370078741" right="0.19685039370078741" top="1.5748031496062993" bottom="0.59055118110236227" header="0.39370078740157483" footer="0.39370078740157483"/>
  <pageSetup paperSize="9" firstPageNumber="2" orientation="portrait" useFirstPageNumber="1" horizontalDpi="300" verticalDpi="300" r:id="rId1"/>
  <headerFooter alignWithMargins="0">
    <oddFooter>&amp;R&amp;"Arial,Negrita"&amp;9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0"/>
  <sheetViews>
    <sheetView topLeftCell="A14" zoomScaleNormal="100" workbookViewId="0">
      <selection activeCell="L17" sqref="L17:M18"/>
    </sheetView>
  </sheetViews>
  <sheetFormatPr baseColWidth="10" defaultColWidth="9.140625" defaultRowHeight="13.5"/>
  <cols>
    <col min="1" max="1" width="0.85546875" style="154" customWidth="1"/>
    <col min="2" max="2" width="36.85546875" style="154" customWidth="1"/>
    <col min="3" max="3" width="0.85546875" style="154" customWidth="1"/>
    <col min="4" max="4" width="8.28515625" style="154" customWidth="1"/>
    <col min="5" max="5" width="12.28515625" style="154" customWidth="1"/>
    <col min="6" max="6" width="11.7109375" style="191" customWidth="1"/>
    <col min="7" max="7" width="11.7109375" style="228" customWidth="1"/>
    <col min="8" max="10" width="11.7109375" style="154" customWidth="1"/>
    <col min="11" max="255" width="9.140625" style="154"/>
    <col min="256" max="256" width="0.85546875" style="154" customWidth="1"/>
    <col min="257" max="257" width="36.85546875" style="154" customWidth="1"/>
    <col min="258" max="258" width="0.85546875" style="154" customWidth="1"/>
    <col min="259" max="259" width="8.28515625" style="154" customWidth="1"/>
    <col min="260" max="260" width="12.28515625" style="154" customWidth="1"/>
    <col min="261" max="266" width="11.7109375" style="154" customWidth="1"/>
    <col min="267" max="511" width="9.140625" style="154"/>
    <col min="512" max="512" width="0.85546875" style="154" customWidth="1"/>
    <col min="513" max="513" width="36.85546875" style="154" customWidth="1"/>
    <col min="514" max="514" width="0.85546875" style="154" customWidth="1"/>
    <col min="515" max="515" width="8.28515625" style="154" customWidth="1"/>
    <col min="516" max="516" width="12.28515625" style="154" customWidth="1"/>
    <col min="517" max="522" width="11.7109375" style="154" customWidth="1"/>
    <col min="523" max="767" width="9.140625" style="154"/>
    <col min="768" max="768" width="0.85546875" style="154" customWidth="1"/>
    <col min="769" max="769" width="36.85546875" style="154" customWidth="1"/>
    <col min="770" max="770" width="0.85546875" style="154" customWidth="1"/>
    <col min="771" max="771" width="8.28515625" style="154" customWidth="1"/>
    <col min="772" max="772" width="12.28515625" style="154" customWidth="1"/>
    <col min="773" max="778" width="11.7109375" style="154" customWidth="1"/>
    <col min="779" max="1023" width="9.140625" style="154"/>
    <col min="1024" max="1024" width="0.85546875" style="154" customWidth="1"/>
    <col min="1025" max="1025" width="36.85546875" style="154" customWidth="1"/>
    <col min="1026" max="1026" width="0.85546875" style="154" customWidth="1"/>
    <col min="1027" max="1027" width="8.28515625" style="154" customWidth="1"/>
    <col min="1028" max="1028" width="12.28515625" style="154" customWidth="1"/>
    <col min="1029" max="1034" width="11.7109375" style="154" customWidth="1"/>
    <col min="1035" max="1279" width="9.140625" style="154"/>
    <col min="1280" max="1280" width="0.85546875" style="154" customWidth="1"/>
    <col min="1281" max="1281" width="36.85546875" style="154" customWidth="1"/>
    <col min="1282" max="1282" width="0.85546875" style="154" customWidth="1"/>
    <col min="1283" max="1283" width="8.28515625" style="154" customWidth="1"/>
    <col min="1284" max="1284" width="12.28515625" style="154" customWidth="1"/>
    <col min="1285" max="1290" width="11.7109375" style="154" customWidth="1"/>
    <col min="1291" max="1535" width="9.140625" style="154"/>
    <col min="1536" max="1536" width="0.85546875" style="154" customWidth="1"/>
    <col min="1537" max="1537" width="36.85546875" style="154" customWidth="1"/>
    <col min="1538" max="1538" width="0.85546875" style="154" customWidth="1"/>
    <col min="1539" max="1539" width="8.28515625" style="154" customWidth="1"/>
    <col min="1540" max="1540" width="12.28515625" style="154" customWidth="1"/>
    <col min="1541" max="1546" width="11.7109375" style="154" customWidth="1"/>
    <col min="1547" max="1791" width="9.140625" style="154"/>
    <col min="1792" max="1792" width="0.85546875" style="154" customWidth="1"/>
    <col min="1793" max="1793" width="36.85546875" style="154" customWidth="1"/>
    <col min="1794" max="1794" width="0.85546875" style="154" customWidth="1"/>
    <col min="1795" max="1795" width="8.28515625" style="154" customWidth="1"/>
    <col min="1796" max="1796" width="12.28515625" style="154" customWidth="1"/>
    <col min="1797" max="1802" width="11.7109375" style="154" customWidth="1"/>
    <col min="1803" max="2047" width="9.140625" style="154"/>
    <col min="2048" max="2048" width="0.85546875" style="154" customWidth="1"/>
    <col min="2049" max="2049" width="36.85546875" style="154" customWidth="1"/>
    <col min="2050" max="2050" width="0.85546875" style="154" customWidth="1"/>
    <col min="2051" max="2051" width="8.28515625" style="154" customWidth="1"/>
    <col min="2052" max="2052" width="12.28515625" style="154" customWidth="1"/>
    <col min="2053" max="2058" width="11.7109375" style="154" customWidth="1"/>
    <col min="2059" max="2303" width="9.140625" style="154"/>
    <col min="2304" max="2304" width="0.85546875" style="154" customWidth="1"/>
    <col min="2305" max="2305" width="36.85546875" style="154" customWidth="1"/>
    <col min="2306" max="2306" width="0.85546875" style="154" customWidth="1"/>
    <col min="2307" max="2307" width="8.28515625" style="154" customWidth="1"/>
    <col min="2308" max="2308" width="12.28515625" style="154" customWidth="1"/>
    <col min="2309" max="2314" width="11.7109375" style="154" customWidth="1"/>
    <col min="2315" max="2559" width="9.140625" style="154"/>
    <col min="2560" max="2560" width="0.85546875" style="154" customWidth="1"/>
    <col min="2561" max="2561" width="36.85546875" style="154" customWidth="1"/>
    <col min="2562" max="2562" width="0.85546875" style="154" customWidth="1"/>
    <col min="2563" max="2563" width="8.28515625" style="154" customWidth="1"/>
    <col min="2564" max="2564" width="12.28515625" style="154" customWidth="1"/>
    <col min="2565" max="2570" width="11.7109375" style="154" customWidth="1"/>
    <col min="2571" max="2815" width="9.140625" style="154"/>
    <col min="2816" max="2816" width="0.85546875" style="154" customWidth="1"/>
    <col min="2817" max="2817" width="36.85546875" style="154" customWidth="1"/>
    <col min="2818" max="2818" width="0.85546875" style="154" customWidth="1"/>
    <col min="2819" max="2819" width="8.28515625" style="154" customWidth="1"/>
    <col min="2820" max="2820" width="12.28515625" style="154" customWidth="1"/>
    <col min="2821" max="2826" width="11.7109375" style="154" customWidth="1"/>
    <col min="2827" max="3071" width="9.140625" style="154"/>
    <col min="3072" max="3072" width="0.85546875" style="154" customWidth="1"/>
    <col min="3073" max="3073" width="36.85546875" style="154" customWidth="1"/>
    <col min="3074" max="3074" width="0.85546875" style="154" customWidth="1"/>
    <col min="3075" max="3075" width="8.28515625" style="154" customWidth="1"/>
    <col min="3076" max="3076" width="12.28515625" style="154" customWidth="1"/>
    <col min="3077" max="3082" width="11.7109375" style="154" customWidth="1"/>
    <col min="3083" max="3327" width="9.140625" style="154"/>
    <col min="3328" max="3328" width="0.85546875" style="154" customWidth="1"/>
    <col min="3329" max="3329" width="36.85546875" style="154" customWidth="1"/>
    <col min="3330" max="3330" width="0.85546875" style="154" customWidth="1"/>
    <col min="3331" max="3331" width="8.28515625" style="154" customWidth="1"/>
    <col min="3332" max="3332" width="12.28515625" style="154" customWidth="1"/>
    <col min="3333" max="3338" width="11.7109375" style="154" customWidth="1"/>
    <col min="3339" max="3583" width="9.140625" style="154"/>
    <col min="3584" max="3584" width="0.85546875" style="154" customWidth="1"/>
    <col min="3585" max="3585" width="36.85546875" style="154" customWidth="1"/>
    <col min="3586" max="3586" width="0.85546875" style="154" customWidth="1"/>
    <col min="3587" max="3587" width="8.28515625" style="154" customWidth="1"/>
    <col min="3588" max="3588" width="12.28515625" style="154" customWidth="1"/>
    <col min="3589" max="3594" width="11.7109375" style="154" customWidth="1"/>
    <col min="3595" max="3839" width="9.140625" style="154"/>
    <col min="3840" max="3840" width="0.85546875" style="154" customWidth="1"/>
    <col min="3841" max="3841" width="36.85546875" style="154" customWidth="1"/>
    <col min="3842" max="3842" width="0.85546875" style="154" customWidth="1"/>
    <col min="3843" max="3843" width="8.28515625" style="154" customWidth="1"/>
    <col min="3844" max="3844" width="12.28515625" style="154" customWidth="1"/>
    <col min="3845" max="3850" width="11.7109375" style="154" customWidth="1"/>
    <col min="3851" max="4095" width="9.140625" style="154"/>
    <col min="4096" max="4096" width="0.85546875" style="154" customWidth="1"/>
    <col min="4097" max="4097" width="36.85546875" style="154" customWidth="1"/>
    <col min="4098" max="4098" width="0.85546875" style="154" customWidth="1"/>
    <col min="4099" max="4099" width="8.28515625" style="154" customWidth="1"/>
    <col min="4100" max="4100" width="12.28515625" style="154" customWidth="1"/>
    <col min="4101" max="4106" width="11.7109375" style="154" customWidth="1"/>
    <col min="4107" max="4351" width="9.140625" style="154"/>
    <col min="4352" max="4352" width="0.85546875" style="154" customWidth="1"/>
    <col min="4353" max="4353" width="36.85546875" style="154" customWidth="1"/>
    <col min="4354" max="4354" width="0.85546875" style="154" customWidth="1"/>
    <col min="4355" max="4355" width="8.28515625" style="154" customWidth="1"/>
    <col min="4356" max="4356" width="12.28515625" style="154" customWidth="1"/>
    <col min="4357" max="4362" width="11.7109375" style="154" customWidth="1"/>
    <col min="4363" max="4607" width="9.140625" style="154"/>
    <col min="4608" max="4608" width="0.85546875" style="154" customWidth="1"/>
    <col min="4609" max="4609" width="36.85546875" style="154" customWidth="1"/>
    <col min="4610" max="4610" width="0.85546875" style="154" customWidth="1"/>
    <col min="4611" max="4611" width="8.28515625" style="154" customWidth="1"/>
    <col min="4612" max="4612" width="12.28515625" style="154" customWidth="1"/>
    <col min="4613" max="4618" width="11.7109375" style="154" customWidth="1"/>
    <col min="4619" max="4863" width="9.140625" style="154"/>
    <col min="4864" max="4864" width="0.85546875" style="154" customWidth="1"/>
    <col min="4865" max="4865" width="36.85546875" style="154" customWidth="1"/>
    <col min="4866" max="4866" width="0.85546875" style="154" customWidth="1"/>
    <col min="4867" max="4867" width="8.28515625" style="154" customWidth="1"/>
    <col min="4868" max="4868" width="12.28515625" style="154" customWidth="1"/>
    <col min="4869" max="4874" width="11.7109375" style="154" customWidth="1"/>
    <col min="4875" max="5119" width="9.140625" style="154"/>
    <col min="5120" max="5120" width="0.85546875" style="154" customWidth="1"/>
    <col min="5121" max="5121" width="36.85546875" style="154" customWidth="1"/>
    <col min="5122" max="5122" width="0.85546875" style="154" customWidth="1"/>
    <col min="5123" max="5123" width="8.28515625" style="154" customWidth="1"/>
    <col min="5124" max="5124" width="12.28515625" style="154" customWidth="1"/>
    <col min="5125" max="5130" width="11.7109375" style="154" customWidth="1"/>
    <col min="5131" max="5375" width="9.140625" style="154"/>
    <col min="5376" max="5376" width="0.85546875" style="154" customWidth="1"/>
    <col min="5377" max="5377" width="36.85546875" style="154" customWidth="1"/>
    <col min="5378" max="5378" width="0.85546875" style="154" customWidth="1"/>
    <col min="5379" max="5379" width="8.28515625" style="154" customWidth="1"/>
    <col min="5380" max="5380" width="12.28515625" style="154" customWidth="1"/>
    <col min="5381" max="5386" width="11.7109375" style="154" customWidth="1"/>
    <col min="5387" max="5631" width="9.140625" style="154"/>
    <col min="5632" max="5632" width="0.85546875" style="154" customWidth="1"/>
    <col min="5633" max="5633" width="36.85546875" style="154" customWidth="1"/>
    <col min="5634" max="5634" width="0.85546875" style="154" customWidth="1"/>
    <col min="5635" max="5635" width="8.28515625" style="154" customWidth="1"/>
    <col min="5636" max="5636" width="12.28515625" style="154" customWidth="1"/>
    <col min="5637" max="5642" width="11.7109375" style="154" customWidth="1"/>
    <col min="5643" max="5887" width="9.140625" style="154"/>
    <col min="5888" max="5888" width="0.85546875" style="154" customWidth="1"/>
    <col min="5889" max="5889" width="36.85546875" style="154" customWidth="1"/>
    <col min="5890" max="5890" width="0.85546875" style="154" customWidth="1"/>
    <col min="5891" max="5891" width="8.28515625" style="154" customWidth="1"/>
    <col min="5892" max="5892" width="12.28515625" style="154" customWidth="1"/>
    <col min="5893" max="5898" width="11.7109375" style="154" customWidth="1"/>
    <col min="5899" max="6143" width="9.140625" style="154"/>
    <col min="6144" max="6144" width="0.85546875" style="154" customWidth="1"/>
    <col min="6145" max="6145" width="36.85546875" style="154" customWidth="1"/>
    <col min="6146" max="6146" width="0.85546875" style="154" customWidth="1"/>
    <col min="6147" max="6147" width="8.28515625" style="154" customWidth="1"/>
    <col min="6148" max="6148" width="12.28515625" style="154" customWidth="1"/>
    <col min="6149" max="6154" width="11.7109375" style="154" customWidth="1"/>
    <col min="6155" max="6399" width="9.140625" style="154"/>
    <col min="6400" max="6400" width="0.85546875" style="154" customWidth="1"/>
    <col min="6401" max="6401" width="36.85546875" style="154" customWidth="1"/>
    <col min="6402" max="6402" width="0.85546875" style="154" customWidth="1"/>
    <col min="6403" max="6403" width="8.28515625" style="154" customWidth="1"/>
    <col min="6404" max="6404" width="12.28515625" style="154" customWidth="1"/>
    <col min="6405" max="6410" width="11.7109375" style="154" customWidth="1"/>
    <col min="6411" max="6655" width="9.140625" style="154"/>
    <col min="6656" max="6656" width="0.85546875" style="154" customWidth="1"/>
    <col min="6657" max="6657" width="36.85546875" style="154" customWidth="1"/>
    <col min="6658" max="6658" width="0.85546875" style="154" customWidth="1"/>
    <col min="6659" max="6659" width="8.28515625" style="154" customWidth="1"/>
    <col min="6660" max="6660" width="12.28515625" style="154" customWidth="1"/>
    <col min="6661" max="6666" width="11.7109375" style="154" customWidth="1"/>
    <col min="6667" max="6911" width="9.140625" style="154"/>
    <col min="6912" max="6912" width="0.85546875" style="154" customWidth="1"/>
    <col min="6913" max="6913" width="36.85546875" style="154" customWidth="1"/>
    <col min="6914" max="6914" width="0.85546875" style="154" customWidth="1"/>
    <col min="6915" max="6915" width="8.28515625" style="154" customWidth="1"/>
    <col min="6916" max="6916" width="12.28515625" style="154" customWidth="1"/>
    <col min="6917" max="6922" width="11.7109375" style="154" customWidth="1"/>
    <col min="6923" max="7167" width="9.140625" style="154"/>
    <col min="7168" max="7168" width="0.85546875" style="154" customWidth="1"/>
    <col min="7169" max="7169" width="36.85546875" style="154" customWidth="1"/>
    <col min="7170" max="7170" width="0.85546875" style="154" customWidth="1"/>
    <col min="7171" max="7171" width="8.28515625" style="154" customWidth="1"/>
    <col min="7172" max="7172" width="12.28515625" style="154" customWidth="1"/>
    <col min="7173" max="7178" width="11.7109375" style="154" customWidth="1"/>
    <col min="7179" max="7423" width="9.140625" style="154"/>
    <col min="7424" max="7424" width="0.85546875" style="154" customWidth="1"/>
    <col min="7425" max="7425" width="36.85546875" style="154" customWidth="1"/>
    <col min="7426" max="7426" width="0.85546875" style="154" customWidth="1"/>
    <col min="7427" max="7427" width="8.28515625" style="154" customWidth="1"/>
    <col min="7428" max="7428" width="12.28515625" style="154" customWidth="1"/>
    <col min="7429" max="7434" width="11.7109375" style="154" customWidth="1"/>
    <col min="7435" max="7679" width="9.140625" style="154"/>
    <col min="7680" max="7680" width="0.85546875" style="154" customWidth="1"/>
    <col min="7681" max="7681" width="36.85546875" style="154" customWidth="1"/>
    <col min="7682" max="7682" width="0.85546875" style="154" customWidth="1"/>
    <col min="7683" max="7683" width="8.28515625" style="154" customWidth="1"/>
    <col min="7684" max="7684" width="12.28515625" style="154" customWidth="1"/>
    <col min="7685" max="7690" width="11.7109375" style="154" customWidth="1"/>
    <col min="7691" max="7935" width="9.140625" style="154"/>
    <col min="7936" max="7936" width="0.85546875" style="154" customWidth="1"/>
    <col min="7937" max="7937" width="36.85546875" style="154" customWidth="1"/>
    <col min="7938" max="7938" width="0.85546875" style="154" customWidth="1"/>
    <col min="7939" max="7939" width="8.28515625" style="154" customWidth="1"/>
    <col min="7940" max="7940" width="12.28515625" style="154" customWidth="1"/>
    <col min="7941" max="7946" width="11.7109375" style="154" customWidth="1"/>
    <col min="7947" max="8191" width="9.140625" style="154"/>
    <col min="8192" max="8192" width="0.85546875" style="154" customWidth="1"/>
    <col min="8193" max="8193" width="36.85546875" style="154" customWidth="1"/>
    <col min="8194" max="8194" width="0.85546875" style="154" customWidth="1"/>
    <col min="8195" max="8195" width="8.28515625" style="154" customWidth="1"/>
    <col min="8196" max="8196" width="12.28515625" style="154" customWidth="1"/>
    <col min="8197" max="8202" width="11.7109375" style="154" customWidth="1"/>
    <col min="8203" max="8447" width="9.140625" style="154"/>
    <col min="8448" max="8448" width="0.85546875" style="154" customWidth="1"/>
    <col min="8449" max="8449" width="36.85546875" style="154" customWidth="1"/>
    <col min="8450" max="8450" width="0.85546875" style="154" customWidth="1"/>
    <col min="8451" max="8451" width="8.28515625" style="154" customWidth="1"/>
    <col min="8452" max="8452" width="12.28515625" style="154" customWidth="1"/>
    <col min="8453" max="8458" width="11.7109375" style="154" customWidth="1"/>
    <col min="8459" max="8703" width="9.140625" style="154"/>
    <col min="8704" max="8704" width="0.85546875" style="154" customWidth="1"/>
    <col min="8705" max="8705" width="36.85546875" style="154" customWidth="1"/>
    <col min="8706" max="8706" width="0.85546875" style="154" customWidth="1"/>
    <col min="8707" max="8707" width="8.28515625" style="154" customWidth="1"/>
    <col min="8708" max="8708" width="12.28515625" style="154" customWidth="1"/>
    <col min="8709" max="8714" width="11.7109375" style="154" customWidth="1"/>
    <col min="8715" max="8959" width="9.140625" style="154"/>
    <col min="8960" max="8960" width="0.85546875" style="154" customWidth="1"/>
    <col min="8961" max="8961" width="36.85546875" style="154" customWidth="1"/>
    <col min="8962" max="8962" width="0.85546875" style="154" customWidth="1"/>
    <col min="8963" max="8963" width="8.28515625" style="154" customWidth="1"/>
    <col min="8964" max="8964" width="12.28515625" style="154" customWidth="1"/>
    <col min="8965" max="8970" width="11.7109375" style="154" customWidth="1"/>
    <col min="8971" max="9215" width="9.140625" style="154"/>
    <col min="9216" max="9216" width="0.85546875" style="154" customWidth="1"/>
    <col min="9217" max="9217" width="36.85546875" style="154" customWidth="1"/>
    <col min="9218" max="9218" width="0.85546875" style="154" customWidth="1"/>
    <col min="9219" max="9219" width="8.28515625" style="154" customWidth="1"/>
    <col min="9220" max="9220" width="12.28515625" style="154" customWidth="1"/>
    <col min="9221" max="9226" width="11.7109375" style="154" customWidth="1"/>
    <col min="9227" max="9471" width="9.140625" style="154"/>
    <col min="9472" max="9472" width="0.85546875" style="154" customWidth="1"/>
    <col min="9473" max="9473" width="36.85546875" style="154" customWidth="1"/>
    <col min="9474" max="9474" width="0.85546875" style="154" customWidth="1"/>
    <col min="9475" max="9475" width="8.28515625" style="154" customWidth="1"/>
    <col min="9476" max="9476" width="12.28515625" style="154" customWidth="1"/>
    <col min="9477" max="9482" width="11.7109375" style="154" customWidth="1"/>
    <col min="9483" max="9727" width="9.140625" style="154"/>
    <col min="9728" max="9728" width="0.85546875" style="154" customWidth="1"/>
    <col min="9729" max="9729" width="36.85546875" style="154" customWidth="1"/>
    <col min="9730" max="9730" width="0.85546875" style="154" customWidth="1"/>
    <col min="9731" max="9731" width="8.28515625" style="154" customWidth="1"/>
    <col min="9732" max="9732" width="12.28515625" style="154" customWidth="1"/>
    <col min="9733" max="9738" width="11.7109375" style="154" customWidth="1"/>
    <col min="9739" max="9983" width="9.140625" style="154"/>
    <col min="9984" max="9984" width="0.85546875" style="154" customWidth="1"/>
    <col min="9985" max="9985" width="36.85546875" style="154" customWidth="1"/>
    <col min="9986" max="9986" width="0.85546875" style="154" customWidth="1"/>
    <col min="9987" max="9987" width="8.28515625" style="154" customWidth="1"/>
    <col min="9988" max="9988" width="12.28515625" style="154" customWidth="1"/>
    <col min="9989" max="9994" width="11.7109375" style="154" customWidth="1"/>
    <col min="9995" max="10239" width="9.140625" style="154"/>
    <col min="10240" max="10240" width="0.85546875" style="154" customWidth="1"/>
    <col min="10241" max="10241" width="36.85546875" style="154" customWidth="1"/>
    <col min="10242" max="10242" width="0.85546875" style="154" customWidth="1"/>
    <col min="10243" max="10243" width="8.28515625" style="154" customWidth="1"/>
    <col min="10244" max="10244" width="12.28515625" style="154" customWidth="1"/>
    <col min="10245" max="10250" width="11.7109375" style="154" customWidth="1"/>
    <col min="10251" max="10495" width="9.140625" style="154"/>
    <col min="10496" max="10496" width="0.85546875" style="154" customWidth="1"/>
    <col min="10497" max="10497" width="36.85546875" style="154" customWidth="1"/>
    <col min="10498" max="10498" width="0.85546875" style="154" customWidth="1"/>
    <col min="10499" max="10499" width="8.28515625" style="154" customWidth="1"/>
    <col min="10500" max="10500" width="12.28515625" style="154" customWidth="1"/>
    <col min="10501" max="10506" width="11.7109375" style="154" customWidth="1"/>
    <col min="10507" max="10751" width="9.140625" style="154"/>
    <col min="10752" max="10752" width="0.85546875" style="154" customWidth="1"/>
    <col min="10753" max="10753" width="36.85546875" style="154" customWidth="1"/>
    <col min="10754" max="10754" width="0.85546875" style="154" customWidth="1"/>
    <col min="10755" max="10755" width="8.28515625" style="154" customWidth="1"/>
    <col min="10756" max="10756" width="12.28515625" style="154" customWidth="1"/>
    <col min="10757" max="10762" width="11.7109375" style="154" customWidth="1"/>
    <col min="10763" max="11007" width="9.140625" style="154"/>
    <col min="11008" max="11008" width="0.85546875" style="154" customWidth="1"/>
    <col min="11009" max="11009" width="36.85546875" style="154" customWidth="1"/>
    <col min="11010" max="11010" width="0.85546875" style="154" customWidth="1"/>
    <col min="11011" max="11011" width="8.28515625" style="154" customWidth="1"/>
    <col min="11012" max="11012" width="12.28515625" style="154" customWidth="1"/>
    <col min="11013" max="11018" width="11.7109375" style="154" customWidth="1"/>
    <col min="11019" max="11263" width="9.140625" style="154"/>
    <col min="11264" max="11264" width="0.85546875" style="154" customWidth="1"/>
    <col min="11265" max="11265" width="36.85546875" style="154" customWidth="1"/>
    <col min="11266" max="11266" width="0.85546875" style="154" customWidth="1"/>
    <col min="11267" max="11267" width="8.28515625" style="154" customWidth="1"/>
    <col min="11268" max="11268" width="12.28515625" style="154" customWidth="1"/>
    <col min="11269" max="11274" width="11.7109375" style="154" customWidth="1"/>
    <col min="11275" max="11519" width="9.140625" style="154"/>
    <col min="11520" max="11520" width="0.85546875" style="154" customWidth="1"/>
    <col min="11521" max="11521" width="36.85546875" style="154" customWidth="1"/>
    <col min="11522" max="11522" width="0.85546875" style="154" customWidth="1"/>
    <col min="11523" max="11523" width="8.28515625" style="154" customWidth="1"/>
    <col min="11524" max="11524" width="12.28515625" style="154" customWidth="1"/>
    <col min="11525" max="11530" width="11.7109375" style="154" customWidth="1"/>
    <col min="11531" max="11775" width="9.140625" style="154"/>
    <col min="11776" max="11776" width="0.85546875" style="154" customWidth="1"/>
    <col min="11777" max="11777" width="36.85546875" style="154" customWidth="1"/>
    <col min="11778" max="11778" width="0.85546875" style="154" customWidth="1"/>
    <col min="11779" max="11779" width="8.28515625" style="154" customWidth="1"/>
    <col min="11780" max="11780" width="12.28515625" style="154" customWidth="1"/>
    <col min="11781" max="11786" width="11.7109375" style="154" customWidth="1"/>
    <col min="11787" max="12031" width="9.140625" style="154"/>
    <col min="12032" max="12032" width="0.85546875" style="154" customWidth="1"/>
    <col min="12033" max="12033" width="36.85546875" style="154" customWidth="1"/>
    <col min="12034" max="12034" width="0.85546875" style="154" customWidth="1"/>
    <col min="12035" max="12035" width="8.28515625" style="154" customWidth="1"/>
    <col min="12036" max="12036" width="12.28515625" style="154" customWidth="1"/>
    <col min="12037" max="12042" width="11.7109375" style="154" customWidth="1"/>
    <col min="12043" max="12287" width="9.140625" style="154"/>
    <col min="12288" max="12288" width="0.85546875" style="154" customWidth="1"/>
    <col min="12289" max="12289" width="36.85546875" style="154" customWidth="1"/>
    <col min="12290" max="12290" width="0.85546875" style="154" customWidth="1"/>
    <col min="12291" max="12291" width="8.28515625" style="154" customWidth="1"/>
    <col min="12292" max="12292" width="12.28515625" style="154" customWidth="1"/>
    <col min="12293" max="12298" width="11.7109375" style="154" customWidth="1"/>
    <col min="12299" max="12543" width="9.140625" style="154"/>
    <col min="12544" max="12544" width="0.85546875" style="154" customWidth="1"/>
    <col min="12545" max="12545" width="36.85546875" style="154" customWidth="1"/>
    <col min="12546" max="12546" width="0.85546875" style="154" customWidth="1"/>
    <col min="12547" max="12547" width="8.28515625" style="154" customWidth="1"/>
    <col min="12548" max="12548" width="12.28515625" style="154" customWidth="1"/>
    <col min="12549" max="12554" width="11.7109375" style="154" customWidth="1"/>
    <col min="12555" max="12799" width="9.140625" style="154"/>
    <col min="12800" max="12800" width="0.85546875" style="154" customWidth="1"/>
    <col min="12801" max="12801" width="36.85546875" style="154" customWidth="1"/>
    <col min="12802" max="12802" width="0.85546875" style="154" customWidth="1"/>
    <col min="12803" max="12803" width="8.28515625" style="154" customWidth="1"/>
    <col min="12804" max="12804" width="12.28515625" style="154" customWidth="1"/>
    <col min="12805" max="12810" width="11.7109375" style="154" customWidth="1"/>
    <col min="12811" max="13055" width="9.140625" style="154"/>
    <col min="13056" max="13056" width="0.85546875" style="154" customWidth="1"/>
    <col min="13057" max="13057" width="36.85546875" style="154" customWidth="1"/>
    <col min="13058" max="13058" width="0.85546875" style="154" customWidth="1"/>
    <col min="13059" max="13059" width="8.28515625" style="154" customWidth="1"/>
    <col min="13060" max="13060" width="12.28515625" style="154" customWidth="1"/>
    <col min="13061" max="13066" width="11.7109375" style="154" customWidth="1"/>
    <col min="13067" max="13311" width="9.140625" style="154"/>
    <col min="13312" max="13312" width="0.85546875" style="154" customWidth="1"/>
    <col min="13313" max="13313" width="36.85546875" style="154" customWidth="1"/>
    <col min="13314" max="13314" width="0.85546875" style="154" customWidth="1"/>
    <col min="13315" max="13315" width="8.28515625" style="154" customWidth="1"/>
    <col min="13316" max="13316" width="12.28515625" style="154" customWidth="1"/>
    <col min="13317" max="13322" width="11.7109375" style="154" customWidth="1"/>
    <col min="13323" max="13567" width="9.140625" style="154"/>
    <col min="13568" max="13568" width="0.85546875" style="154" customWidth="1"/>
    <col min="13569" max="13569" width="36.85546875" style="154" customWidth="1"/>
    <col min="13570" max="13570" width="0.85546875" style="154" customWidth="1"/>
    <col min="13571" max="13571" width="8.28515625" style="154" customWidth="1"/>
    <col min="13572" max="13572" width="12.28515625" style="154" customWidth="1"/>
    <col min="13573" max="13578" width="11.7109375" style="154" customWidth="1"/>
    <col min="13579" max="13823" width="9.140625" style="154"/>
    <col min="13824" max="13824" width="0.85546875" style="154" customWidth="1"/>
    <col min="13825" max="13825" width="36.85546875" style="154" customWidth="1"/>
    <col min="13826" max="13826" width="0.85546875" style="154" customWidth="1"/>
    <col min="13827" max="13827" width="8.28515625" style="154" customWidth="1"/>
    <col min="13828" max="13828" width="12.28515625" style="154" customWidth="1"/>
    <col min="13829" max="13834" width="11.7109375" style="154" customWidth="1"/>
    <col min="13835" max="14079" width="9.140625" style="154"/>
    <col min="14080" max="14080" width="0.85546875" style="154" customWidth="1"/>
    <col min="14081" max="14081" width="36.85546875" style="154" customWidth="1"/>
    <col min="14082" max="14082" width="0.85546875" style="154" customWidth="1"/>
    <col min="14083" max="14083" width="8.28515625" style="154" customWidth="1"/>
    <col min="14084" max="14084" width="12.28515625" style="154" customWidth="1"/>
    <col min="14085" max="14090" width="11.7109375" style="154" customWidth="1"/>
    <col min="14091" max="14335" width="9.140625" style="154"/>
    <col min="14336" max="14336" width="0.85546875" style="154" customWidth="1"/>
    <col min="14337" max="14337" width="36.85546875" style="154" customWidth="1"/>
    <col min="14338" max="14338" width="0.85546875" style="154" customWidth="1"/>
    <col min="14339" max="14339" width="8.28515625" style="154" customWidth="1"/>
    <col min="14340" max="14340" width="12.28515625" style="154" customWidth="1"/>
    <col min="14341" max="14346" width="11.7109375" style="154" customWidth="1"/>
    <col min="14347" max="14591" width="9.140625" style="154"/>
    <col min="14592" max="14592" width="0.85546875" style="154" customWidth="1"/>
    <col min="14593" max="14593" width="36.85546875" style="154" customWidth="1"/>
    <col min="14594" max="14594" width="0.85546875" style="154" customWidth="1"/>
    <col min="14595" max="14595" width="8.28515625" style="154" customWidth="1"/>
    <col min="14596" max="14596" width="12.28515625" style="154" customWidth="1"/>
    <col min="14597" max="14602" width="11.7109375" style="154" customWidth="1"/>
    <col min="14603" max="14847" width="9.140625" style="154"/>
    <col min="14848" max="14848" width="0.85546875" style="154" customWidth="1"/>
    <col min="14849" max="14849" width="36.85546875" style="154" customWidth="1"/>
    <col min="14850" max="14850" width="0.85546875" style="154" customWidth="1"/>
    <col min="14851" max="14851" width="8.28515625" style="154" customWidth="1"/>
    <col min="14852" max="14852" width="12.28515625" style="154" customWidth="1"/>
    <col min="14853" max="14858" width="11.7109375" style="154" customWidth="1"/>
    <col min="14859" max="15103" width="9.140625" style="154"/>
    <col min="15104" max="15104" width="0.85546875" style="154" customWidth="1"/>
    <col min="15105" max="15105" width="36.85546875" style="154" customWidth="1"/>
    <col min="15106" max="15106" width="0.85546875" style="154" customWidth="1"/>
    <col min="15107" max="15107" width="8.28515625" style="154" customWidth="1"/>
    <col min="15108" max="15108" width="12.28515625" style="154" customWidth="1"/>
    <col min="15109" max="15114" width="11.7109375" style="154" customWidth="1"/>
    <col min="15115" max="15359" width="9.140625" style="154"/>
    <col min="15360" max="15360" width="0.85546875" style="154" customWidth="1"/>
    <col min="15361" max="15361" width="36.85546875" style="154" customWidth="1"/>
    <col min="15362" max="15362" width="0.85546875" style="154" customWidth="1"/>
    <col min="15363" max="15363" width="8.28515625" style="154" customWidth="1"/>
    <col min="15364" max="15364" width="12.28515625" style="154" customWidth="1"/>
    <col min="15365" max="15370" width="11.7109375" style="154" customWidth="1"/>
    <col min="15371" max="15615" width="9.140625" style="154"/>
    <col min="15616" max="15616" width="0.85546875" style="154" customWidth="1"/>
    <col min="15617" max="15617" width="36.85546875" style="154" customWidth="1"/>
    <col min="15618" max="15618" width="0.85546875" style="154" customWidth="1"/>
    <col min="15619" max="15619" width="8.28515625" style="154" customWidth="1"/>
    <col min="15620" max="15620" width="12.28515625" style="154" customWidth="1"/>
    <col min="15621" max="15626" width="11.7109375" style="154" customWidth="1"/>
    <col min="15627" max="15871" width="9.140625" style="154"/>
    <col min="15872" max="15872" width="0.85546875" style="154" customWidth="1"/>
    <col min="15873" max="15873" width="36.85546875" style="154" customWidth="1"/>
    <col min="15874" max="15874" width="0.85546875" style="154" customWidth="1"/>
    <col min="15875" max="15875" width="8.28515625" style="154" customWidth="1"/>
    <col min="15876" max="15876" width="12.28515625" style="154" customWidth="1"/>
    <col min="15877" max="15882" width="11.7109375" style="154" customWidth="1"/>
    <col min="15883" max="16127" width="9.140625" style="154"/>
    <col min="16128" max="16128" width="0.85546875" style="154" customWidth="1"/>
    <col min="16129" max="16129" width="36.85546875" style="154" customWidth="1"/>
    <col min="16130" max="16130" width="0.85546875" style="154" customWidth="1"/>
    <col min="16131" max="16131" width="8.28515625" style="154" customWidth="1"/>
    <col min="16132" max="16132" width="12.28515625" style="154" customWidth="1"/>
    <col min="16133" max="16138" width="11.7109375" style="154" customWidth="1"/>
    <col min="16139" max="16384" width="9.140625" style="154"/>
  </cols>
  <sheetData>
    <row r="1" spans="1:10" s="144" customFormat="1" ht="18.75">
      <c r="A1" s="252" t="s">
        <v>4</v>
      </c>
      <c r="B1" s="252"/>
      <c r="C1" s="252"/>
      <c r="D1" s="252"/>
      <c r="E1" s="252"/>
      <c r="F1" s="252"/>
      <c r="G1" s="252"/>
      <c r="H1" s="252"/>
      <c r="I1" s="252"/>
      <c r="J1" s="252"/>
    </row>
    <row r="2" spans="1:10" s="148" customFormat="1" ht="16.5">
      <c r="A2" s="145"/>
      <c r="B2" s="145"/>
      <c r="C2" s="145"/>
      <c r="D2" s="145"/>
      <c r="E2" s="145"/>
      <c r="F2" s="146"/>
      <c r="G2" s="147"/>
      <c r="H2" s="145"/>
      <c r="I2" s="145"/>
    </row>
    <row r="3" spans="1:10" s="148" customFormat="1" ht="16.5">
      <c r="A3" s="253" t="s">
        <v>173</v>
      </c>
      <c r="B3" s="253"/>
      <c r="C3" s="253"/>
      <c r="D3" s="253"/>
      <c r="E3" s="253"/>
      <c r="F3" s="253"/>
      <c r="G3" s="253"/>
      <c r="H3" s="253"/>
      <c r="I3" s="253"/>
      <c r="J3" s="253"/>
    </row>
    <row r="4" spans="1:10" s="149" customFormat="1" ht="15" customHeight="1">
      <c r="A4" s="254" t="s">
        <v>3</v>
      </c>
      <c r="B4" s="254"/>
      <c r="C4" s="254"/>
      <c r="D4" s="254"/>
      <c r="E4" s="254"/>
      <c r="F4" s="254"/>
      <c r="G4" s="254"/>
      <c r="H4" s="254"/>
      <c r="I4" s="254"/>
      <c r="J4" s="254"/>
    </row>
    <row r="5" spans="1:10" s="150" customFormat="1" ht="15.75">
      <c r="A5" s="253" t="s">
        <v>111</v>
      </c>
      <c r="B5" s="253"/>
      <c r="C5" s="253"/>
      <c r="D5" s="253"/>
      <c r="E5" s="253"/>
      <c r="F5" s="253"/>
      <c r="G5" s="253"/>
      <c r="H5" s="253"/>
      <c r="I5" s="253"/>
      <c r="J5" s="253"/>
    </row>
    <row r="6" spans="1:10" ht="14.25" thickBot="1">
      <c r="A6" s="151"/>
      <c r="B6" s="151"/>
      <c r="C6" s="151"/>
      <c r="D6" s="151"/>
      <c r="E6" s="151"/>
      <c r="F6" s="152"/>
      <c r="G6" s="153"/>
      <c r="H6" s="151"/>
      <c r="I6" s="151"/>
    </row>
    <row r="7" spans="1:10" s="160" customFormat="1" ht="12.75" customHeight="1">
      <c r="A7" s="155"/>
      <c r="B7" s="156"/>
      <c r="C7" s="156"/>
      <c r="D7" s="156"/>
      <c r="E7" s="156"/>
      <c r="F7" s="157"/>
      <c r="G7" s="157"/>
      <c r="H7" s="157"/>
      <c r="I7" s="158" t="s">
        <v>0</v>
      </c>
      <c r="J7" s="159" t="s">
        <v>0</v>
      </c>
    </row>
    <row r="8" spans="1:10" s="160" customFormat="1" ht="12.75" customHeight="1">
      <c r="A8" s="161"/>
      <c r="B8" s="162"/>
      <c r="C8" s="162"/>
      <c r="D8" s="162"/>
      <c r="E8" s="162"/>
      <c r="F8" s="163"/>
      <c r="G8" s="163"/>
      <c r="H8" s="163"/>
      <c r="I8" s="164">
        <v>2013</v>
      </c>
      <c r="J8" s="165">
        <v>2012</v>
      </c>
    </row>
    <row r="9" spans="1:10" ht="12.75" customHeight="1">
      <c r="A9" s="166"/>
      <c r="B9" s="167"/>
      <c r="C9" s="167"/>
      <c r="D9" s="167"/>
      <c r="E9" s="167"/>
      <c r="F9" s="168"/>
      <c r="G9" s="168"/>
      <c r="H9" s="168"/>
      <c r="I9" s="169"/>
      <c r="J9" s="170"/>
    </row>
    <row r="10" spans="1:10" s="160" customFormat="1" ht="14.25" customHeight="1">
      <c r="A10" s="171"/>
      <c r="B10" s="172" t="s">
        <v>112</v>
      </c>
      <c r="C10" s="172"/>
      <c r="D10" s="172"/>
      <c r="E10" s="172"/>
      <c r="F10" s="173"/>
      <c r="G10" s="173"/>
      <c r="H10" s="173"/>
      <c r="I10" s="174">
        <f>PG!D48</f>
        <v>-8296439</v>
      </c>
      <c r="J10" s="175">
        <v>-611996</v>
      </c>
    </row>
    <row r="11" spans="1:10" ht="12.75" customHeight="1">
      <c r="A11" s="166"/>
      <c r="B11" s="172" t="s">
        <v>178</v>
      </c>
      <c r="C11" s="172"/>
      <c r="D11" s="172"/>
      <c r="E11" s="172"/>
      <c r="F11" s="168"/>
      <c r="G11" s="168"/>
      <c r="H11" s="168"/>
      <c r="I11" s="176">
        <v>0</v>
      </c>
      <c r="J11" s="177">
        <v>0</v>
      </c>
    </row>
    <row r="12" spans="1:10" ht="12.75" customHeight="1">
      <c r="A12" s="178"/>
      <c r="B12" s="179" t="s">
        <v>113</v>
      </c>
      <c r="C12" s="179"/>
      <c r="D12" s="179"/>
      <c r="E12" s="179"/>
      <c r="F12" s="180"/>
      <c r="G12" s="180"/>
      <c r="H12" s="180"/>
      <c r="I12" s="176">
        <v>0</v>
      </c>
      <c r="J12" s="177">
        <v>0</v>
      </c>
    </row>
    <row r="13" spans="1:10" ht="12.75" customHeight="1" thickBot="1">
      <c r="A13" s="181"/>
      <c r="B13" s="182" t="s">
        <v>114</v>
      </c>
      <c r="C13" s="182"/>
      <c r="D13" s="182"/>
      <c r="E13" s="182"/>
      <c r="F13" s="183"/>
      <c r="G13" s="183"/>
      <c r="H13" s="183"/>
      <c r="I13" s="184">
        <f>SUM(I10,I11,I12)</f>
        <v>-8296439</v>
      </c>
      <c r="J13" s="185">
        <f>SUM(J10:J12)</f>
        <v>-611996</v>
      </c>
    </row>
    <row r="14" spans="1:10">
      <c r="A14" s="151"/>
      <c r="B14" s="186"/>
      <c r="C14" s="186"/>
      <c r="F14" s="186"/>
      <c r="G14" s="187"/>
      <c r="H14" s="151"/>
      <c r="I14" s="151"/>
    </row>
    <row r="15" spans="1:10" s="150" customFormat="1" ht="31.15" customHeight="1">
      <c r="A15" s="251" t="s">
        <v>192</v>
      </c>
      <c r="B15" s="251"/>
      <c r="C15" s="251"/>
      <c r="D15" s="251"/>
      <c r="E15" s="251"/>
      <c r="F15" s="251"/>
      <c r="G15" s="251"/>
      <c r="H15" s="251"/>
      <c r="I15" s="251"/>
      <c r="J15" s="251"/>
    </row>
    <row r="16" spans="1:10" ht="15.75">
      <c r="A16" s="151"/>
      <c r="B16" s="188"/>
      <c r="C16" s="188"/>
      <c r="D16" s="188"/>
      <c r="E16" s="188"/>
      <c r="F16" s="189"/>
      <c r="G16" s="190"/>
      <c r="H16" s="151"/>
      <c r="I16" s="151"/>
    </row>
    <row r="17" spans="1:10" ht="15">
      <c r="A17" s="253" t="s">
        <v>115</v>
      </c>
      <c r="B17" s="253"/>
      <c r="C17" s="253"/>
      <c r="D17" s="253"/>
      <c r="E17" s="253"/>
      <c r="F17" s="253"/>
      <c r="G17" s="253"/>
      <c r="H17" s="253"/>
      <c r="I17" s="253"/>
      <c r="J17" s="253"/>
    </row>
    <row r="18" spans="1:10" ht="14.25" thickBot="1">
      <c r="A18" s="151"/>
      <c r="B18" s="151"/>
      <c r="C18" s="151"/>
      <c r="D18" s="151"/>
      <c r="E18" s="151"/>
      <c r="G18" s="151"/>
      <c r="H18" s="151"/>
      <c r="I18" s="151"/>
      <c r="J18" s="151"/>
    </row>
    <row r="19" spans="1:10">
      <c r="A19" s="192"/>
      <c r="B19" s="193"/>
      <c r="C19" s="193"/>
      <c r="D19" s="193"/>
      <c r="E19" s="194"/>
      <c r="F19" s="158"/>
      <c r="G19" s="158"/>
      <c r="H19" s="158"/>
      <c r="I19" s="158"/>
      <c r="J19" s="159"/>
    </row>
    <row r="20" spans="1:10">
      <c r="A20" s="195"/>
      <c r="B20" s="196"/>
      <c r="C20" s="196"/>
      <c r="D20" s="196"/>
      <c r="E20" s="197"/>
      <c r="F20" s="198"/>
      <c r="G20" s="198"/>
      <c r="H20" s="198"/>
      <c r="I20" s="198"/>
      <c r="J20" s="199"/>
    </row>
    <row r="21" spans="1:10">
      <c r="A21" s="195"/>
      <c r="B21" s="196"/>
      <c r="C21" s="196"/>
      <c r="D21" s="196"/>
      <c r="E21" s="197"/>
      <c r="F21" s="198"/>
      <c r="G21" s="198"/>
      <c r="H21" s="198"/>
      <c r="I21" s="198" t="s">
        <v>179</v>
      </c>
      <c r="J21" s="199" t="s">
        <v>116</v>
      </c>
    </row>
    <row r="22" spans="1:10">
      <c r="A22" s="195"/>
      <c r="B22" s="196"/>
      <c r="C22" s="196"/>
      <c r="D22" s="196"/>
      <c r="E22" s="197" t="s">
        <v>7</v>
      </c>
      <c r="F22" s="198" t="s">
        <v>45</v>
      </c>
      <c r="G22" s="198" t="s">
        <v>119</v>
      </c>
      <c r="H22" s="198"/>
      <c r="I22" s="198" t="s">
        <v>180</v>
      </c>
      <c r="J22" s="199" t="s">
        <v>181</v>
      </c>
    </row>
    <row r="23" spans="1:10">
      <c r="A23" s="200"/>
      <c r="B23" s="201"/>
      <c r="C23" s="201"/>
      <c r="D23" s="201"/>
      <c r="E23" s="202" t="s">
        <v>6</v>
      </c>
      <c r="F23" s="164" t="s">
        <v>182</v>
      </c>
      <c r="G23" s="164" t="s">
        <v>183</v>
      </c>
      <c r="H23" s="164" t="s">
        <v>48</v>
      </c>
      <c r="I23" s="164" t="s">
        <v>184</v>
      </c>
      <c r="J23" s="165" t="s">
        <v>185</v>
      </c>
    </row>
    <row r="24" spans="1:10">
      <c r="A24" s="203"/>
      <c r="B24" s="204"/>
      <c r="C24" s="204"/>
      <c r="D24" s="204"/>
      <c r="E24" s="205"/>
      <c r="F24" s="205"/>
      <c r="G24" s="206"/>
      <c r="H24" s="206"/>
      <c r="I24" s="206"/>
      <c r="J24" s="207"/>
    </row>
    <row r="25" spans="1:10">
      <c r="A25" s="208"/>
      <c r="B25" s="172" t="s">
        <v>189</v>
      </c>
      <c r="C25" s="172"/>
      <c r="D25" s="172"/>
      <c r="E25" s="209"/>
      <c r="F25" s="210">
        <v>192000000</v>
      </c>
      <c r="G25" s="231">
        <v>364129</v>
      </c>
      <c r="H25" s="210">
        <v>2655554</v>
      </c>
      <c r="I25" s="210">
        <v>-2109525</v>
      </c>
      <c r="J25" s="211">
        <f>SUM(F25:I25)</f>
        <v>192910158</v>
      </c>
    </row>
    <row r="26" spans="1:10">
      <c r="A26" s="203"/>
      <c r="B26" s="204" t="s">
        <v>117</v>
      </c>
      <c r="C26" s="204"/>
      <c r="D26" s="204"/>
      <c r="E26" s="209"/>
      <c r="F26" s="212" t="s">
        <v>118</v>
      </c>
      <c r="G26" s="212" t="s">
        <v>118</v>
      </c>
      <c r="H26" s="212" t="s">
        <v>118</v>
      </c>
      <c r="I26" s="214">
        <f>J13</f>
        <v>-611996</v>
      </c>
      <c r="J26" s="215">
        <f>SUM(F26:I26)</f>
        <v>-611996</v>
      </c>
    </row>
    <row r="27" spans="1:10">
      <c r="A27" s="203"/>
      <c r="B27" s="204" t="s">
        <v>186</v>
      </c>
      <c r="C27" s="204"/>
      <c r="D27" s="204"/>
      <c r="E27" s="209"/>
      <c r="F27" s="212"/>
      <c r="G27" s="212"/>
      <c r="H27" s="212"/>
      <c r="I27" s="212"/>
      <c r="J27" s="170"/>
    </row>
    <row r="28" spans="1:10">
      <c r="A28" s="203"/>
      <c r="B28" s="204" t="s">
        <v>187</v>
      </c>
      <c r="C28" s="204"/>
      <c r="D28" s="204"/>
      <c r="E28" s="209"/>
      <c r="F28" s="169">
        <v>5000000</v>
      </c>
      <c r="G28" s="214">
        <v>3300000</v>
      </c>
      <c r="H28" s="212" t="s">
        <v>118</v>
      </c>
      <c r="I28" s="212" t="s">
        <v>118</v>
      </c>
      <c r="J28" s="207">
        <f>SUM(F28:I28)</f>
        <v>8300000</v>
      </c>
    </row>
    <row r="29" spans="1:10">
      <c r="A29" s="203"/>
      <c r="B29" s="204" t="s">
        <v>188</v>
      </c>
      <c r="C29" s="204"/>
      <c r="D29" s="204"/>
      <c r="E29" s="209"/>
      <c r="F29" s="217" t="s">
        <v>118</v>
      </c>
      <c r="G29" s="214">
        <v>-364129</v>
      </c>
      <c r="H29" s="214">
        <v>-1745396</v>
      </c>
      <c r="I29" s="214">
        <v>2109525</v>
      </c>
      <c r="J29" s="216">
        <f>SUM(F29:I29)</f>
        <v>0</v>
      </c>
    </row>
    <row r="30" spans="1:10">
      <c r="A30" s="208"/>
      <c r="B30" s="172" t="s">
        <v>191</v>
      </c>
      <c r="C30" s="172"/>
      <c r="D30" s="172"/>
      <c r="E30" s="209"/>
      <c r="F30" s="218">
        <f>SUM(F25:F29)</f>
        <v>197000000</v>
      </c>
      <c r="G30" s="218">
        <f>SUM(G25:G29)</f>
        <v>3300000</v>
      </c>
      <c r="H30" s="218">
        <f>SUM(H25:H29)</f>
        <v>910158</v>
      </c>
      <c r="I30" s="218">
        <f>SUM(I25:I29)</f>
        <v>-611996</v>
      </c>
      <c r="J30" s="219">
        <f>SUM(J25:J29)</f>
        <v>200598162</v>
      </c>
    </row>
    <row r="31" spans="1:10">
      <c r="A31" s="203"/>
      <c r="B31" s="204" t="s">
        <v>117</v>
      </c>
      <c r="C31" s="204"/>
      <c r="D31" s="204"/>
      <c r="E31" s="209"/>
      <c r="F31" s="213">
        <v>0</v>
      </c>
      <c r="G31" s="213">
        <v>0</v>
      </c>
      <c r="H31" s="213">
        <v>0</v>
      </c>
      <c r="I31" s="220">
        <f>I13</f>
        <v>-8296439</v>
      </c>
      <c r="J31" s="221">
        <f>SUM(F31:I31)</f>
        <v>-8296439</v>
      </c>
    </row>
    <row r="32" spans="1:10">
      <c r="A32" s="203"/>
      <c r="B32" s="204" t="s">
        <v>186</v>
      </c>
      <c r="C32" s="204"/>
      <c r="D32" s="204"/>
      <c r="E32" s="209"/>
      <c r="F32" s="220"/>
      <c r="G32" s="220"/>
      <c r="H32" s="220"/>
      <c r="I32" s="220"/>
      <c r="J32" s="221"/>
    </row>
    <row r="33" spans="1:10">
      <c r="A33" s="203"/>
      <c r="B33" s="204" t="s">
        <v>187</v>
      </c>
      <c r="C33" s="204"/>
      <c r="D33" s="204"/>
      <c r="E33" s="198" t="s">
        <v>190</v>
      </c>
      <c r="F33" s="220">
        <v>2000000</v>
      </c>
      <c r="G33" s="220">
        <v>4900000</v>
      </c>
      <c r="H33" s="213">
        <v>0</v>
      </c>
      <c r="I33" s="213">
        <v>0</v>
      </c>
      <c r="J33" s="221">
        <f>SUM(F33:I33)</f>
        <v>6900000</v>
      </c>
    </row>
    <row r="34" spans="1:10">
      <c r="A34" s="203"/>
      <c r="B34" s="204" t="s">
        <v>188</v>
      </c>
      <c r="C34" s="204"/>
      <c r="D34" s="204"/>
      <c r="E34" s="222"/>
      <c r="F34" s="213" t="s">
        <v>118</v>
      </c>
      <c r="G34" s="220">
        <v>-611996</v>
      </c>
      <c r="H34" s="213" t="s">
        <v>118</v>
      </c>
      <c r="I34" s="220">
        <v>611996</v>
      </c>
      <c r="J34" s="223">
        <f>SUM(F34:I34)</f>
        <v>0</v>
      </c>
    </row>
    <row r="35" spans="1:10" ht="14.25" thickBot="1">
      <c r="A35" s="224"/>
      <c r="B35" s="182" t="s">
        <v>199</v>
      </c>
      <c r="C35" s="182"/>
      <c r="D35" s="182"/>
      <c r="E35" s="225"/>
      <c r="F35" s="232">
        <f>SUM(F30:F34)</f>
        <v>199000000</v>
      </c>
      <c r="G35" s="232">
        <f>SUM(G30:G34)</f>
        <v>7588004</v>
      </c>
      <c r="H35" s="232">
        <f>SUM(H30:H34)</f>
        <v>910158</v>
      </c>
      <c r="I35" s="232">
        <f>SUM(I30:I34)</f>
        <v>-8296439</v>
      </c>
      <c r="J35" s="233">
        <f>SUM(J30:J34)</f>
        <v>199201723</v>
      </c>
    </row>
    <row r="36" spans="1:10">
      <c r="B36" s="168"/>
      <c r="C36" s="168"/>
      <c r="D36" s="168"/>
      <c r="E36" s="168"/>
      <c r="F36" s="168"/>
      <c r="G36" s="168"/>
      <c r="H36" s="168"/>
      <c r="I36" s="168"/>
      <c r="J36" s="226"/>
    </row>
    <row r="37" spans="1:10" ht="15" customHeight="1">
      <c r="A37" s="251" t="s">
        <v>193</v>
      </c>
      <c r="B37" s="251"/>
      <c r="C37" s="251"/>
      <c r="D37" s="251"/>
      <c r="E37" s="251"/>
      <c r="F37" s="251"/>
      <c r="G37" s="251"/>
      <c r="H37" s="251"/>
      <c r="I37" s="251"/>
      <c r="J37" s="251"/>
    </row>
    <row r="38" spans="1:10">
      <c r="A38" s="251"/>
      <c r="B38" s="251"/>
      <c r="C38" s="251"/>
      <c r="D38" s="251"/>
      <c r="E38" s="251"/>
      <c r="F38" s="251"/>
      <c r="G38" s="251"/>
      <c r="H38" s="251"/>
      <c r="I38" s="251"/>
      <c r="J38" s="251"/>
    </row>
    <row r="40" spans="1:10">
      <c r="F40" s="227"/>
    </row>
  </sheetData>
  <mergeCells count="7">
    <mergeCell ref="A37:J38"/>
    <mergeCell ref="A1:J1"/>
    <mergeCell ref="A3:J3"/>
    <mergeCell ref="A4:J4"/>
    <mergeCell ref="A5:J5"/>
    <mergeCell ref="A15:J15"/>
    <mergeCell ref="A17:J17"/>
  </mergeCells>
  <printOptions horizontalCentered="1"/>
  <pageMargins left="0.59055118110236227" right="0.59055118110236227" top="0.98425196850393704" bottom="0.59055118110236227" header="0.51181102362204722" footer="0.51181102362204722"/>
  <pageSetup paperSize="9" scale="90" orientation="landscape" r:id="rId1"/>
  <headerFooter alignWithMargins="0">
    <oddFooter>&amp;R3</oddFooter>
  </headerFooter>
  <ignoredErrors>
    <ignoredError sqref="J3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86"/>
  <sheetViews>
    <sheetView tabSelected="1" zoomScaleNormal="100" workbookViewId="0">
      <selection activeCell="E19" sqref="E19"/>
    </sheetView>
  </sheetViews>
  <sheetFormatPr baseColWidth="10" defaultColWidth="9.140625" defaultRowHeight="13.5"/>
  <cols>
    <col min="1" max="1" width="0.85546875" style="82" customWidth="1"/>
    <col min="2" max="2" width="67.7109375" style="82" customWidth="1"/>
    <col min="3" max="3" width="16.7109375" style="82" customWidth="1"/>
    <col min="4" max="4" width="13.85546875" style="82" customWidth="1"/>
    <col min="5" max="5" width="14.140625" style="82" bestFit="1" customWidth="1"/>
    <col min="6" max="6" width="12.7109375" style="82" customWidth="1"/>
    <col min="7" max="7" width="0" style="82" hidden="1" customWidth="1"/>
    <col min="8" max="16384" width="9.140625" style="82"/>
  </cols>
  <sheetData>
    <row r="1" spans="1:7" s="74" customFormat="1" ht="18.75">
      <c r="A1" s="255" t="s">
        <v>4</v>
      </c>
      <c r="B1" s="255"/>
      <c r="C1" s="255"/>
      <c r="D1" s="255"/>
      <c r="E1" s="255"/>
      <c r="F1" s="72"/>
      <c r="G1" s="73"/>
    </row>
    <row r="2" spans="1:7" s="76" customFormat="1" ht="16.5">
      <c r="A2" s="75"/>
      <c r="B2" s="75"/>
      <c r="C2" s="75"/>
      <c r="D2" s="75"/>
      <c r="E2" s="75"/>
      <c r="F2" s="75"/>
      <c r="G2" s="75"/>
    </row>
    <row r="3" spans="1:7" s="76" customFormat="1" ht="16.5">
      <c r="A3" s="256" t="s">
        <v>174</v>
      </c>
      <c r="B3" s="256"/>
      <c r="C3" s="256"/>
      <c r="D3" s="256"/>
      <c r="E3" s="256"/>
      <c r="F3" s="77"/>
      <c r="G3" s="75"/>
    </row>
    <row r="4" spans="1:7" s="80" customFormat="1" ht="15.75">
      <c r="A4" s="257" t="s">
        <v>3</v>
      </c>
      <c r="B4" s="257"/>
      <c r="C4" s="257"/>
      <c r="D4" s="257"/>
      <c r="E4" s="257"/>
      <c r="F4" s="78"/>
      <c r="G4" s="79"/>
    </row>
    <row r="5" spans="1:7">
      <c r="A5" s="81"/>
      <c r="B5" s="81"/>
      <c r="C5" s="81"/>
      <c r="D5" s="81"/>
      <c r="E5" s="81"/>
      <c r="F5" s="81"/>
      <c r="G5" s="81"/>
    </row>
    <row r="6" spans="1:7" ht="14.25" thickBot="1">
      <c r="A6" s="81"/>
      <c r="B6" s="81"/>
      <c r="C6" s="81"/>
      <c r="D6" s="81"/>
      <c r="E6" s="81"/>
      <c r="F6" s="81"/>
      <c r="G6" s="81"/>
    </row>
    <row r="7" spans="1:7" s="90" customFormat="1" ht="12.75" customHeight="1">
      <c r="A7" s="83"/>
      <c r="B7" s="84"/>
      <c r="C7" s="85" t="s">
        <v>7</v>
      </c>
      <c r="D7" s="86" t="s">
        <v>0</v>
      </c>
      <c r="E7" s="87" t="s">
        <v>0</v>
      </c>
      <c r="F7" s="88"/>
      <c r="G7" s="89"/>
    </row>
    <row r="8" spans="1:7" s="90" customFormat="1" ht="12.75" customHeight="1">
      <c r="A8" s="91"/>
      <c r="B8" s="92"/>
      <c r="C8" s="92" t="s">
        <v>6</v>
      </c>
      <c r="D8" s="93">
        <v>2013</v>
      </c>
      <c r="E8" s="94">
        <v>2012</v>
      </c>
      <c r="F8" s="95"/>
      <c r="G8" s="89"/>
    </row>
    <row r="9" spans="1:7" ht="12.75" customHeight="1">
      <c r="A9" s="96"/>
      <c r="B9" s="97"/>
      <c r="C9" s="97"/>
      <c r="D9" s="71"/>
      <c r="E9" s="98"/>
      <c r="F9" s="99"/>
      <c r="G9" s="81"/>
    </row>
    <row r="10" spans="1:7" s="90" customFormat="1" ht="12.75" customHeight="1">
      <c r="A10" s="100"/>
      <c r="B10" s="101" t="s">
        <v>120</v>
      </c>
      <c r="C10" s="102"/>
      <c r="D10" s="123">
        <f>+D11+D12+D22+D27</f>
        <v>-9765823</v>
      </c>
      <c r="E10" s="58">
        <v>3816292</v>
      </c>
      <c r="F10" s="103"/>
      <c r="G10" s="89"/>
    </row>
    <row r="11" spans="1:7" ht="12.75" customHeight="1">
      <c r="A11" s="96"/>
      <c r="B11" s="101" t="s">
        <v>121</v>
      </c>
      <c r="C11" s="69"/>
      <c r="D11" s="238">
        <f>+PG!D45</f>
        <v>-10127544</v>
      </c>
      <c r="E11" s="48">
        <v>1530568</v>
      </c>
      <c r="F11" s="103"/>
      <c r="G11" s="104"/>
    </row>
    <row r="12" spans="1:7" ht="12.75" customHeight="1">
      <c r="A12" s="96"/>
      <c r="B12" s="101" t="s">
        <v>122</v>
      </c>
      <c r="C12" s="69"/>
      <c r="D12" s="111">
        <f>+SUM(D13:D21)</f>
        <v>7230923</v>
      </c>
      <c r="E12" s="48">
        <v>-4575679</v>
      </c>
      <c r="F12" s="103"/>
      <c r="G12" s="81"/>
    </row>
    <row r="13" spans="1:7" ht="12.75" customHeight="1">
      <c r="A13" s="96"/>
      <c r="B13" s="99" t="s">
        <v>85</v>
      </c>
      <c r="C13" s="105" t="s">
        <v>108</v>
      </c>
      <c r="D13" s="70">
        <v>1507236</v>
      </c>
      <c r="E13" s="49">
        <v>1465742</v>
      </c>
      <c r="F13" s="106"/>
      <c r="G13" s="81"/>
    </row>
    <row r="14" spans="1:7" ht="12.75" customHeight="1">
      <c r="A14" s="96"/>
      <c r="B14" s="99" t="s">
        <v>123</v>
      </c>
      <c r="C14" s="105" t="s">
        <v>27</v>
      </c>
      <c r="D14" s="70">
        <v>6910399</v>
      </c>
      <c r="E14" s="49">
        <v>6200763</v>
      </c>
      <c r="F14" s="107"/>
      <c r="G14" s="81"/>
    </row>
    <row r="15" spans="1:7" ht="12.75" customHeight="1">
      <c r="A15" s="96"/>
      <c r="B15" s="99" t="s">
        <v>124</v>
      </c>
      <c r="C15" s="105" t="s">
        <v>107</v>
      </c>
      <c r="D15" s="70">
        <f>-164598</f>
        <v>-164598</v>
      </c>
      <c r="E15" s="49">
        <v>-600000</v>
      </c>
      <c r="F15" s="109"/>
      <c r="G15" s="81"/>
    </row>
    <row r="16" spans="1:7" ht="12.75" customHeight="1">
      <c r="A16" s="96"/>
      <c r="B16" s="99" t="s">
        <v>143</v>
      </c>
      <c r="C16" s="105"/>
      <c r="D16" s="70">
        <v>40842</v>
      </c>
      <c r="E16" s="49">
        <v>67895</v>
      </c>
      <c r="F16" s="106"/>
      <c r="G16" s="81"/>
    </row>
    <row r="17" spans="1:7" ht="12.75" customHeight="1">
      <c r="A17" s="96"/>
      <c r="B17" s="99" t="s">
        <v>144</v>
      </c>
      <c r="C17" s="105" t="s">
        <v>27</v>
      </c>
      <c r="D17" s="70">
        <f>-359113</f>
        <v>-359113</v>
      </c>
      <c r="E17" s="49">
        <v>-10066620</v>
      </c>
      <c r="F17" s="106"/>
      <c r="G17" s="81"/>
    </row>
    <row r="18" spans="1:7" ht="12.75" customHeight="1">
      <c r="A18" s="96"/>
      <c r="B18" s="99" t="s">
        <v>125</v>
      </c>
      <c r="C18" s="105" t="s">
        <v>150</v>
      </c>
      <c r="D18" s="70">
        <f>-5275431</f>
        <v>-5275431</v>
      </c>
      <c r="E18" s="49">
        <v>-7588830</v>
      </c>
      <c r="F18" s="103"/>
      <c r="G18" s="81"/>
    </row>
    <row r="19" spans="1:7" ht="12.75" customHeight="1">
      <c r="A19" s="96"/>
      <c r="B19" s="99" t="s">
        <v>126</v>
      </c>
      <c r="C19" s="105" t="s">
        <v>110</v>
      </c>
      <c r="D19" s="70">
        <v>4800566</v>
      </c>
      <c r="E19" s="49">
        <v>4425371</v>
      </c>
      <c r="F19" s="106"/>
      <c r="G19" s="81"/>
    </row>
    <row r="20" spans="1:7" ht="12.75" customHeight="1">
      <c r="A20" s="96"/>
      <c r="B20" s="99" t="s">
        <v>201</v>
      </c>
      <c r="C20" s="105" t="s">
        <v>29</v>
      </c>
      <c r="D20" s="70">
        <f>-1052</f>
        <v>-1052</v>
      </c>
      <c r="E20" s="108" t="s">
        <v>118</v>
      </c>
      <c r="F20" s="106"/>
      <c r="G20" s="81"/>
    </row>
    <row r="21" spans="1:7" ht="12.75" customHeight="1">
      <c r="A21" s="96"/>
      <c r="B21" s="99" t="s">
        <v>145</v>
      </c>
      <c r="C21" s="105" t="s">
        <v>203</v>
      </c>
      <c r="D21" s="70">
        <f>-227926</f>
        <v>-227926</v>
      </c>
      <c r="E21" s="49">
        <v>1520000</v>
      </c>
      <c r="F21" s="106"/>
      <c r="G21" s="81"/>
    </row>
    <row r="22" spans="1:7" ht="12.75" customHeight="1">
      <c r="A22" s="96"/>
      <c r="B22" s="101" t="s">
        <v>146</v>
      </c>
      <c r="C22" s="105"/>
      <c r="D22" s="111">
        <f>+SUM(D23:D26)</f>
        <v>-7779474</v>
      </c>
      <c r="E22" s="48">
        <v>4704969</v>
      </c>
      <c r="F22" s="106"/>
      <c r="G22" s="81"/>
    </row>
    <row r="23" spans="1:7" s="90" customFormat="1" ht="12.75" customHeight="1">
      <c r="A23" s="100"/>
      <c r="B23" s="99" t="s">
        <v>127</v>
      </c>
      <c r="C23" s="69"/>
      <c r="D23" s="70">
        <v>2782173</v>
      </c>
      <c r="E23" s="49">
        <v>3123879</v>
      </c>
      <c r="F23" s="106"/>
      <c r="G23" s="89"/>
    </row>
    <row r="24" spans="1:7" s="90" customFormat="1" ht="12.75" customHeight="1">
      <c r="A24" s="100"/>
      <c r="B24" s="99" t="s">
        <v>128</v>
      </c>
      <c r="C24" s="69"/>
      <c r="D24" s="70">
        <v>-4771224</v>
      </c>
      <c r="E24" s="49">
        <v>5296635</v>
      </c>
      <c r="F24" s="109"/>
      <c r="G24" s="89"/>
    </row>
    <row r="25" spans="1:7" s="90" customFormat="1" ht="12.75" customHeight="1">
      <c r="A25" s="96"/>
      <c r="B25" s="99" t="s">
        <v>129</v>
      </c>
      <c r="C25" s="71"/>
      <c r="D25" s="70">
        <v>-4453738</v>
      </c>
      <c r="E25" s="49">
        <v>-2068658</v>
      </c>
      <c r="F25" s="103"/>
      <c r="G25" s="89"/>
    </row>
    <row r="26" spans="1:7" s="90" customFormat="1" ht="12.75" customHeight="1">
      <c r="A26" s="96"/>
      <c r="B26" s="99" t="s">
        <v>130</v>
      </c>
      <c r="C26" s="71"/>
      <c r="D26" s="70">
        <v>-1336685</v>
      </c>
      <c r="E26" s="49">
        <v>-1646887</v>
      </c>
      <c r="F26" s="103"/>
      <c r="G26" s="89"/>
    </row>
    <row r="27" spans="1:7" s="90" customFormat="1" ht="12.75" customHeight="1">
      <c r="A27" s="96"/>
      <c r="B27" s="101" t="s">
        <v>131</v>
      </c>
      <c r="C27" s="102"/>
      <c r="D27" s="111">
        <f>+SUM(D28:D31)</f>
        <v>910272</v>
      </c>
      <c r="E27" s="48">
        <v>2156434</v>
      </c>
      <c r="F27" s="103"/>
      <c r="G27" s="89"/>
    </row>
    <row r="28" spans="1:7" s="90" customFormat="1" ht="12.75" customHeight="1">
      <c r="A28" s="96"/>
      <c r="B28" s="99" t="s">
        <v>147</v>
      </c>
      <c r="C28" s="71"/>
      <c r="D28" s="70">
        <f>-4613401</f>
        <v>-4613401</v>
      </c>
      <c r="E28" s="49">
        <v>-4309392</v>
      </c>
      <c r="F28" s="103"/>
      <c r="G28" s="89"/>
    </row>
    <row r="29" spans="1:7" s="90" customFormat="1" ht="12.75" customHeight="1">
      <c r="A29" s="96"/>
      <c r="B29" s="99" t="s">
        <v>148</v>
      </c>
      <c r="C29" s="71"/>
      <c r="D29" s="70">
        <v>795200</v>
      </c>
      <c r="E29" s="49">
        <v>3730896</v>
      </c>
      <c r="F29" s="103"/>
      <c r="G29" s="89"/>
    </row>
    <row r="30" spans="1:7" s="90" customFormat="1" ht="12.75" customHeight="1">
      <c r="A30" s="96"/>
      <c r="B30" s="99" t="s">
        <v>132</v>
      </c>
      <c r="C30" s="71"/>
      <c r="D30" s="70">
        <v>4623956</v>
      </c>
      <c r="E30" s="49">
        <v>3525598</v>
      </c>
      <c r="F30" s="103"/>
      <c r="G30" s="89"/>
    </row>
    <row r="31" spans="1:7" s="90" customFormat="1" ht="12.75" customHeight="1">
      <c r="A31" s="96"/>
      <c r="B31" s="99" t="s">
        <v>149</v>
      </c>
      <c r="C31" s="71"/>
      <c r="D31" s="70">
        <v>104517</v>
      </c>
      <c r="E31" s="49">
        <v>-790668</v>
      </c>
      <c r="F31" s="103"/>
      <c r="G31" s="89"/>
    </row>
    <row r="32" spans="1:7" ht="12.75" customHeight="1">
      <c r="A32" s="96"/>
      <c r="B32" s="99"/>
      <c r="C32" s="71"/>
      <c r="D32" s="70"/>
      <c r="E32" s="49"/>
      <c r="F32" s="107"/>
      <c r="G32" s="81"/>
    </row>
    <row r="33" spans="1:7" ht="12.75" customHeight="1">
      <c r="A33" s="96"/>
      <c r="B33" s="101" t="s">
        <v>133</v>
      </c>
      <c r="C33" s="110"/>
      <c r="D33" s="123">
        <f>+D34+D40</f>
        <v>-11721835</v>
      </c>
      <c r="E33" s="58">
        <v>-9314885</v>
      </c>
      <c r="F33" s="103"/>
      <c r="G33" s="81"/>
    </row>
    <row r="34" spans="1:7" ht="12.75" customHeight="1">
      <c r="A34" s="96"/>
      <c r="B34" s="101" t="s">
        <v>134</v>
      </c>
      <c r="C34" s="110"/>
      <c r="D34" s="111">
        <f>+SUM(D35:D39)</f>
        <v>-22165798</v>
      </c>
      <c r="E34" s="48">
        <v>-27866120</v>
      </c>
      <c r="F34" s="103"/>
      <c r="G34" s="81"/>
    </row>
    <row r="35" spans="1:7" ht="12.75" customHeight="1">
      <c r="A35" s="96"/>
      <c r="B35" s="99" t="s">
        <v>135</v>
      </c>
      <c r="C35" s="105"/>
      <c r="D35" s="70">
        <v>-21406221</v>
      </c>
      <c r="E35" s="49">
        <v>-21914597</v>
      </c>
      <c r="F35" s="106"/>
      <c r="G35" s="81"/>
    </row>
    <row r="36" spans="1:7" ht="12.75" customHeight="1">
      <c r="A36" s="96"/>
      <c r="B36" s="99" t="s">
        <v>136</v>
      </c>
      <c r="C36" s="105"/>
      <c r="D36" s="70">
        <v>-701281</v>
      </c>
      <c r="E36" s="49">
        <v>-445257</v>
      </c>
      <c r="F36" s="106"/>
      <c r="G36" s="81"/>
    </row>
    <row r="37" spans="1:7" ht="12.75" customHeight="1">
      <c r="A37" s="96"/>
      <c r="B37" s="99" t="s">
        <v>137</v>
      </c>
      <c r="C37" s="105"/>
      <c r="D37" s="70">
        <v>-21357</v>
      </c>
      <c r="E37" s="49">
        <v>-423420</v>
      </c>
      <c r="F37" s="106"/>
      <c r="G37" s="81"/>
    </row>
    <row r="38" spans="1:7" ht="12.75" customHeight="1">
      <c r="A38" s="96"/>
      <c r="B38" s="99" t="s">
        <v>13</v>
      </c>
      <c r="C38" s="105"/>
      <c r="D38" s="70">
        <v>-36939</v>
      </c>
      <c r="E38" s="49">
        <v>-4804399</v>
      </c>
      <c r="F38" s="106"/>
      <c r="G38" s="81"/>
    </row>
    <row r="39" spans="1:7" ht="12.75" customHeight="1">
      <c r="A39" s="96"/>
      <c r="B39" s="99" t="s">
        <v>22</v>
      </c>
      <c r="C39" s="105"/>
      <c r="D39" s="70">
        <v>0</v>
      </c>
      <c r="E39" s="49">
        <v>-278447</v>
      </c>
      <c r="F39" s="106"/>
      <c r="G39" s="81"/>
    </row>
    <row r="40" spans="1:7" ht="12.75" customHeight="1">
      <c r="A40" s="96"/>
      <c r="B40" s="101" t="s">
        <v>151</v>
      </c>
      <c r="C40" s="105"/>
      <c r="D40" s="111">
        <f>+SUM(D41:D42)</f>
        <v>10443963</v>
      </c>
      <c r="E40" s="48">
        <v>18551235</v>
      </c>
      <c r="F40" s="103"/>
      <c r="G40" s="81"/>
    </row>
    <row r="41" spans="1:7" ht="12.75" customHeight="1">
      <c r="A41" s="96"/>
      <c r="B41" s="99" t="s">
        <v>135</v>
      </c>
      <c r="C41" s="105"/>
      <c r="D41" s="70">
        <v>9616992</v>
      </c>
      <c r="E41" s="49">
        <v>18551235</v>
      </c>
      <c r="F41" s="112"/>
      <c r="G41" s="81"/>
    </row>
    <row r="42" spans="1:7" ht="12.75" customHeight="1">
      <c r="A42" s="96"/>
      <c r="B42" s="99" t="s">
        <v>22</v>
      </c>
      <c r="C42" s="105"/>
      <c r="D42" s="70">
        <v>826971</v>
      </c>
      <c r="E42" s="49">
        <v>0</v>
      </c>
      <c r="F42" s="112"/>
      <c r="G42" s="81"/>
    </row>
    <row r="43" spans="1:7" ht="12.75" customHeight="1">
      <c r="A43" s="96"/>
      <c r="B43" s="99"/>
      <c r="C43" s="105"/>
      <c r="D43" s="70"/>
      <c r="E43" s="49"/>
      <c r="F43" s="107"/>
      <c r="G43" s="81"/>
    </row>
    <row r="44" spans="1:7" ht="12.75" customHeight="1">
      <c r="A44" s="96"/>
      <c r="B44" s="101" t="s">
        <v>138</v>
      </c>
      <c r="C44" s="110"/>
      <c r="D44" s="123">
        <f>+D45+D47</f>
        <v>12160954</v>
      </c>
      <c r="E44" s="58">
        <v>9594461</v>
      </c>
      <c r="F44" s="103"/>
      <c r="G44" s="81"/>
    </row>
    <row r="45" spans="1:7" ht="12.75" customHeight="1">
      <c r="A45" s="100"/>
      <c r="B45" s="101" t="s">
        <v>152</v>
      </c>
      <c r="C45" s="105"/>
      <c r="D45" s="111">
        <v>6900000</v>
      </c>
      <c r="E45" s="48">
        <v>8300000</v>
      </c>
      <c r="F45" s="103"/>
      <c r="G45" s="81"/>
    </row>
    <row r="46" spans="1:7" ht="12.75" customHeight="1">
      <c r="A46" s="100"/>
      <c r="B46" s="99" t="s">
        <v>153</v>
      </c>
      <c r="C46" s="105" t="s">
        <v>69</v>
      </c>
      <c r="D46" s="70">
        <f>D45</f>
        <v>6900000</v>
      </c>
      <c r="E46" s="49">
        <v>8300000</v>
      </c>
      <c r="F46" s="106"/>
      <c r="G46" s="81"/>
    </row>
    <row r="47" spans="1:7" ht="12.75" customHeight="1">
      <c r="A47" s="100"/>
      <c r="B47" s="101" t="s">
        <v>139</v>
      </c>
      <c r="C47" s="110"/>
      <c r="D47" s="111">
        <f>+SUM(D49:D53)</f>
        <v>5260954</v>
      </c>
      <c r="E47" s="48">
        <v>1294461</v>
      </c>
      <c r="F47" s="106"/>
      <c r="G47" s="81"/>
    </row>
    <row r="48" spans="1:7" ht="12.75" customHeight="1">
      <c r="A48" s="100"/>
      <c r="B48" s="99" t="s">
        <v>154</v>
      </c>
      <c r="C48" s="110"/>
      <c r="D48" s="70"/>
      <c r="E48" s="49"/>
      <c r="F48" s="106"/>
      <c r="G48" s="81"/>
    </row>
    <row r="49" spans="1:7" ht="12.75" customHeight="1">
      <c r="A49" s="100"/>
      <c r="B49" s="99" t="s">
        <v>155</v>
      </c>
      <c r="C49" s="105" t="s">
        <v>202</v>
      </c>
      <c r="D49" s="70">
        <v>20200000</v>
      </c>
      <c r="E49" s="49">
        <v>17700000</v>
      </c>
      <c r="F49" s="106"/>
      <c r="G49" s="81"/>
    </row>
    <row r="50" spans="1:7" ht="12.75" customHeight="1">
      <c r="A50" s="100"/>
      <c r="B50" s="99" t="s">
        <v>156</v>
      </c>
      <c r="C50" s="110"/>
      <c r="D50" s="70">
        <v>2744309</v>
      </c>
      <c r="E50" s="49">
        <v>1395682</v>
      </c>
      <c r="F50" s="106"/>
      <c r="G50" s="81"/>
    </row>
    <row r="51" spans="1:7" ht="12.75" customHeight="1">
      <c r="A51" s="100" t="s">
        <v>157</v>
      </c>
      <c r="B51" s="99" t="s">
        <v>158</v>
      </c>
      <c r="C51" s="110"/>
      <c r="D51" s="70"/>
      <c r="E51" s="49"/>
      <c r="F51" s="106"/>
      <c r="G51" s="81"/>
    </row>
    <row r="52" spans="1:7" ht="12.75" customHeight="1">
      <c r="A52" s="100"/>
      <c r="B52" s="99" t="s">
        <v>155</v>
      </c>
      <c r="C52" s="110"/>
      <c r="D52" s="70">
        <v>-17312069</v>
      </c>
      <c r="E52" s="49">
        <v>-15191867</v>
      </c>
      <c r="F52" s="106"/>
      <c r="G52" s="81"/>
    </row>
    <row r="53" spans="1:7" ht="12.75" customHeight="1">
      <c r="A53" s="100"/>
      <c r="B53" s="99" t="s">
        <v>156</v>
      </c>
      <c r="C53" s="110"/>
      <c r="D53" s="70">
        <v>-371286</v>
      </c>
      <c r="E53" s="49">
        <v>-2609354</v>
      </c>
      <c r="F53" s="106"/>
      <c r="G53" s="81"/>
    </row>
    <row r="54" spans="1:7" ht="12.75" customHeight="1">
      <c r="A54" s="100"/>
      <c r="B54" s="99"/>
      <c r="C54" s="110"/>
      <c r="D54" s="70"/>
      <c r="E54" s="49"/>
      <c r="F54" s="107"/>
      <c r="G54" s="81"/>
    </row>
    <row r="55" spans="1:7" ht="12.75" customHeight="1">
      <c r="A55" s="100"/>
      <c r="B55" s="101" t="s">
        <v>140</v>
      </c>
      <c r="C55" s="110"/>
      <c r="D55" s="124">
        <f>+D10+D33+D44</f>
        <v>-9326704</v>
      </c>
      <c r="E55" s="125">
        <v>4095868</v>
      </c>
      <c r="F55" s="103"/>
      <c r="G55" s="81"/>
    </row>
    <row r="56" spans="1:7" ht="12.75" customHeight="1">
      <c r="A56" s="100"/>
      <c r="B56" s="99"/>
      <c r="C56" s="110"/>
      <c r="D56" s="70"/>
      <c r="E56" s="49"/>
      <c r="F56" s="107"/>
      <c r="G56" s="81"/>
    </row>
    <row r="57" spans="1:7" ht="12.75" customHeight="1">
      <c r="A57" s="100"/>
      <c r="B57" s="99" t="s">
        <v>141</v>
      </c>
      <c r="C57" s="110"/>
      <c r="D57" s="70">
        <f>E58</f>
        <v>16987695</v>
      </c>
      <c r="E57" s="49">
        <v>12891827</v>
      </c>
      <c r="F57" s="106"/>
      <c r="G57" s="81"/>
    </row>
    <row r="58" spans="1:7" ht="12.75" customHeight="1" thickBot="1">
      <c r="A58" s="113"/>
      <c r="B58" s="114" t="s">
        <v>142</v>
      </c>
      <c r="C58" s="115"/>
      <c r="D58" s="126">
        <v>7660991</v>
      </c>
      <c r="E58" s="127">
        <v>16987695</v>
      </c>
      <c r="F58" s="106"/>
      <c r="G58" s="81"/>
    </row>
    <row r="59" spans="1:7" ht="12.75" customHeight="1">
      <c r="A59" s="116"/>
      <c r="B59" s="117"/>
      <c r="D59" s="128"/>
      <c r="E59" s="128"/>
      <c r="G59" s="81"/>
    </row>
    <row r="60" spans="1:7" ht="12.75" customHeight="1">
      <c r="A60" s="116"/>
      <c r="B60" s="117"/>
      <c r="G60" s="81"/>
    </row>
    <row r="61" spans="1:7" ht="28.15" customHeight="1">
      <c r="A61" s="258" t="s">
        <v>200</v>
      </c>
      <c r="B61" s="258"/>
      <c r="C61" s="258"/>
      <c r="D61" s="258"/>
      <c r="E61" s="258"/>
      <c r="F61" s="67"/>
      <c r="G61" s="81"/>
    </row>
    <row r="62" spans="1:7" ht="12.75" customHeight="1">
      <c r="A62" s="118"/>
      <c r="B62" s="118"/>
      <c r="C62" s="118"/>
      <c r="D62" s="118"/>
      <c r="E62" s="118"/>
      <c r="F62" s="118"/>
      <c r="G62" s="81"/>
    </row>
    <row r="63" spans="1:7" s="90" customFormat="1" ht="12.75" customHeight="1">
      <c r="A63" s="119"/>
      <c r="B63" s="119"/>
      <c r="C63" s="119"/>
      <c r="E63" s="119"/>
      <c r="F63" s="119"/>
      <c r="G63" s="89"/>
    </row>
    <row r="64" spans="1:7" s="90" customFormat="1" ht="12.75" customHeight="1">
      <c r="A64" s="81"/>
      <c r="B64" s="81"/>
      <c r="C64" s="120"/>
      <c r="D64" s="120"/>
      <c r="E64" s="121"/>
      <c r="F64" s="121"/>
      <c r="G64" s="89"/>
    </row>
    <row r="65" spans="1:7" s="90" customFormat="1" ht="12.75" customHeight="1">
      <c r="A65" s="81"/>
      <c r="B65" s="81"/>
      <c r="C65" s="81"/>
      <c r="D65" s="122"/>
      <c r="E65" s="81"/>
      <c r="F65" s="81"/>
      <c r="G65" s="89"/>
    </row>
    <row r="66" spans="1:7" s="90" customFormat="1" ht="12.75" customHeight="1">
      <c r="A66" s="81"/>
      <c r="B66" s="81"/>
      <c r="C66" s="81"/>
      <c r="D66" s="81"/>
      <c r="E66" s="81"/>
      <c r="F66" s="81"/>
      <c r="G66" s="89"/>
    </row>
    <row r="67" spans="1:7" s="90" customFormat="1" ht="12.75" customHeight="1">
      <c r="A67" s="81"/>
      <c r="B67" s="81"/>
      <c r="C67" s="81"/>
      <c r="D67" s="81"/>
      <c r="E67" s="81"/>
      <c r="F67" s="81"/>
      <c r="G67" s="89"/>
    </row>
    <row r="68" spans="1:7" s="90" customFormat="1" ht="15">
      <c r="A68" s="81"/>
      <c r="B68" s="81"/>
      <c r="C68" s="81"/>
      <c r="D68" s="81"/>
      <c r="E68" s="81"/>
      <c r="F68" s="81"/>
      <c r="G68" s="89"/>
    </row>
    <row r="69" spans="1:7" s="90" customFormat="1" ht="15">
      <c r="A69" s="81"/>
      <c r="B69" s="81"/>
      <c r="C69" s="81"/>
      <c r="D69" s="81"/>
      <c r="E69" s="81"/>
      <c r="F69" s="81"/>
      <c r="G69" s="89"/>
    </row>
    <row r="70" spans="1:7">
      <c r="A70" s="81"/>
      <c r="B70" s="81"/>
      <c r="C70" s="81"/>
      <c r="D70" s="81"/>
      <c r="E70" s="81"/>
      <c r="F70" s="81"/>
      <c r="G70" s="81"/>
    </row>
    <row r="71" spans="1:7">
      <c r="A71" s="81"/>
      <c r="B71" s="81"/>
      <c r="C71" s="81"/>
      <c r="D71" s="81"/>
      <c r="E71" s="81"/>
      <c r="F71" s="81"/>
      <c r="G71" s="81"/>
    </row>
    <row r="72" spans="1:7" s="80" customFormat="1" ht="15.75">
      <c r="A72" s="81"/>
      <c r="B72" s="81"/>
      <c r="C72" s="81"/>
      <c r="D72" s="81"/>
      <c r="E72" s="81"/>
      <c r="F72" s="81"/>
      <c r="G72" s="79"/>
    </row>
    <row r="73" spans="1:7">
      <c r="A73" s="81"/>
      <c r="B73" s="81"/>
      <c r="C73" s="81"/>
      <c r="D73" s="81"/>
      <c r="E73" s="81"/>
      <c r="F73" s="81"/>
      <c r="G73" s="81"/>
    </row>
    <row r="74" spans="1:7">
      <c r="A74" s="81"/>
      <c r="B74" s="81"/>
      <c r="C74" s="81"/>
      <c r="D74" s="81"/>
      <c r="E74" s="81"/>
      <c r="F74" s="81"/>
      <c r="G74" s="81"/>
    </row>
    <row r="75" spans="1:7">
      <c r="A75" s="81"/>
      <c r="B75" s="81"/>
      <c r="C75" s="81"/>
      <c r="D75" s="81"/>
      <c r="E75" s="81"/>
      <c r="F75" s="81"/>
      <c r="G75" s="81"/>
    </row>
    <row r="76" spans="1:7">
      <c r="A76" s="81"/>
      <c r="B76" s="81"/>
      <c r="C76" s="81"/>
      <c r="D76" s="81"/>
      <c r="E76" s="81"/>
      <c r="F76" s="81"/>
      <c r="G76" s="81"/>
    </row>
    <row r="77" spans="1:7">
      <c r="A77" s="81"/>
      <c r="B77" s="81"/>
      <c r="C77" s="81"/>
      <c r="D77" s="81"/>
      <c r="E77" s="81"/>
      <c r="F77" s="81"/>
      <c r="G77" s="81"/>
    </row>
    <row r="78" spans="1:7">
      <c r="A78" s="81"/>
      <c r="G78" s="81"/>
    </row>
    <row r="79" spans="1:7">
      <c r="G79" s="81"/>
    </row>
    <row r="80" spans="1:7">
      <c r="G80" s="81"/>
    </row>
    <row r="81" spans="7:7">
      <c r="G81" s="81"/>
    </row>
    <row r="82" spans="7:7">
      <c r="G82" s="81"/>
    </row>
    <row r="83" spans="7:7">
      <c r="G83" s="81"/>
    </row>
    <row r="84" spans="7:7">
      <c r="G84" s="81"/>
    </row>
    <row r="85" spans="7:7">
      <c r="G85" s="81"/>
    </row>
    <row r="86" spans="7:7">
      <c r="G86" s="81"/>
    </row>
  </sheetData>
  <mergeCells count="4">
    <mergeCell ref="A1:E1"/>
    <mergeCell ref="A3:E3"/>
    <mergeCell ref="A4:E4"/>
    <mergeCell ref="A61:E61"/>
  </mergeCells>
  <printOptions horizontalCentered="1"/>
  <pageMargins left="0.39370078740157483" right="0.39370078740157483" top="1.5748031496062993" bottom="0.59055118110236227" header="0.19685039370078741" footer="0.39370078740157483"/>
  <pageSetup paperSize="9" scale="86" firstPageNumber="5" orientation="portrait" useFirstPageNumber="1" r:id="rId1"/>
  <headerFooter>
    <oddFooter>&amp;R&amp;"Arial,Negrita"&amp;9 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P a r t M a p   x m l n s : x s i = " h t t p : / / w w w . w 3 . o r g / 2 0 0 1 / X M L S c h e m a - i n s t a n c e "   x m l n s : x s d = " h t t p : / / w w w . w 3 . o r g / 2 0 0 1 / X M L S c h e m a " >  
     < P a r t s >  
         < P a r t I t e m >  
             < P r o p e r t y N a m e > C o m m o n T o o l s N e e d R e f r e s h < / P r o p e r t y N a m e >  
             < V a l u e > { D 1 9 C 6 9 3 7 - 2 9 E 5 - 4 6 8 E - A E 0 C - E E A E 1 8 B F 0 7 8 1 } < / V a l u e >  
         < / P a r t I t e m >  
     < / P a r t s >  
 < / P a r t M a p > 
</file>

<file path=customXml/item2.xml>��< ? x m l   v e r s i o n = " 1 . 0 "   e n c o d i n g = " u t f - 1 6 " ? > < C T C o n v e r s i o n I n f o   x m l n s : x s i = " h t t p : / / w w w . w 3 . o r g / 2 0 0 1 / X M L S c h e m a - i n s t a n c e "   x m l n s : x s d = " h t t p : / / w w w . w 3 . o r g / 2 0 0 1 / X M L S c h e m a " >  
     < R e q u i r e s R e f r e s h > f a l s e < / R e q u i r e s R e f r e s h >  
 < / C T C o n v e r s i o n I n f o > 
</file>

<file path=customXml/item3.xml><?xml version="1.0" encoding="utf-8"?>
<DAEMSEngagementItemInfo xmlns="http://schemas.microsoft.com/DAEMSEngagementItemInfoXML">
  <EngagementID>6584</EngagementID>
  <LogicalEMSServerID>8046625255170022453</LogicalEMSServerID>
  <WorkingPaperID>1338122712200005401</WorkingPaperID>
</DAEMSEngagementItemInfo>
</file>

<file path=customXml/itemProps1.xml><?xml version="1.0" encoding="utf-8"?>
<ds:datastoreItem xmlns:ds="http://schemas.openxmlformats.org/officeDocument/2006/customXml" ds:itemID="{16FBA815-03D1-4EA3-9F69-F17B1B45B846}">
  <ds:schemaRefs>
    <ds:schemaRef ds:uri="http://www.w3.org/2001/XMLSchema"/>
  </ds:schemaRefs>
</ds:datastoreItem>
</file>

<file path=customXml/itemProps2.xml><?xml version="1.0" encoding="utf-8"?>
<ds:datastoreItem xmlns:ds="http://schemas.openxmlformats.org/officeDocument/2006/customXml" ds:itemID="{D19C6937-29E5-468E-AE0C-EEAE18BF0781}">
  <ds:schemaRefs>
    <ds:schemaRef ds:uri="http://www.w3.org/2001/XMLSchema"/>
  </ds:schemaRefs>
</ds:datastoreItem>
</file>

<file path=customXml/itemProps3.xml><?xml version="1.0" encoding="utf-8"?>
<ds:datastoreItem xmlns:ds="http://schemas.openxmlformats.org/officeDocument/2006/customXml" ds:itemID="{60DC066C-E591-436C-A8DA-F08F490BC9CA}">
  <ds:schemaRefs>
    <ds:schemaRef ds:uri="http://schemas.microsoft.com/DAEMSEngagementItemInfoXM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BS</vt:lpstr>
      <vt:lpstr>PG</vt:lpstr>
      <vt:lpstr>SORIE y Patrimonio</vt:lpstr>
      <vt:lpstr>Estado de flujos</vt:lpstr>
      <vt:lpstr>BS!Área_de_impresión</vt:lpstr>
      <vt:lpstr>'Estado de flujos'!Área_de_impresión</vt:lpstr>
      <vt:lpstr>'SORIE y Patrimonio'!Área_de_impresión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C:\APPS\EXCEL\XLSTART\A3.XLT</dc:title>
  <dc:subject>CUADROS DIN A3 (CF/BS/PG)</dc:subject>
  <dc:creator>ADMINISTRADOR</dc:creator>
  <cp:lastModifiedBy>jbasildo</cp:lastModifiedBy>
  <cp:lastPrinted>2014-03-19T15:21:01Z</cp:lastPrinted>
  <dcterms:created xsi:type="dcterms:W3CDTF">2001-01-22T11:24:32Z</dcterms:created>
  <dcterms:modified xsi:type="dcterms:W3CDTF">2014-09-03T11:08:30Z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itor">
    <vt:lpwstr>Elena Bendito</vt:lpwstr>
  </property>
</Properties>
</file>