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updateLinks="never" codeName="ThisWorkbook" defaultThemeVersion="124226"/>
  <bookViews>
    <workbookView xWindow="-15" yWindow="-75" windowWidth="19440" windowHeight="4860" tabRatio="637" activeTab="3"/>
  </bookViews>
  <sheets>
    <sheet name="balance " sheetId="1" r:id="rId1"/>
    <sheet name="p&amp;l" sheetId="3" r:id="rId2"/>
    <sheet name="SORIE (2)" sheetId="22" r:id="rId3"/>
    <sheet name="Patrimonio" sheetId="8" r:id="rId4"/>
    <sheet name="FLUJOS_MEMORIA" sheetId="21" r:id="rId5"/>
  </sheets>
  <definedNames>
    <definedName name="_xlnm.Print_Area" localSheetId="0">'balance '!$A$1:$J$46</definedName>
    <definedName name="_xlnm.Print_Area" localSheetId="4">FLUJOS_MEMORIA!$A$1:$E$64</definedName>
    <definedName name="_xlnm.Print_Area" localSheetId="3">Patrimonio!$A$1:$L$33</definedName>
    <definedName name="_xlnm.Print_Area" localSheetId="2">'SORIE (2)'!$A$1:$E$26</definedName>
    <definedName name="AS2DocOpenMode" hidden="1">"AS2DocumentEdit"</definedName>
    <definedName name="base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25725" calcOnSave="0"/>
</workbook>
</file>

<file path=xl/calcChain.xml><?xml version="1.0" encoding="utf-8"?>
<calcChain xmlns="http://schemas.openxmlformats.org/spreadsheetml/2006/main">
  <c r="D51" i="21"/>
  <c r="D43"/>
  <c r="D62" l="1"/>
  <c r="D61"/>
  <c r="D48"/>
  <c r="D47" s="1"/>
  <c r="D35"/>
  <c r="D36"/>
  <c r="D29"/>
  <c r="D22"/>
  <c r="D11"/>
  <c r="D9" l="1"/>
  <c r="D59" s="1"/>
  <c r="D24" i="22" l="1"/>
  <c r="D38" i="1" l="1"/>
  <c r="I15" l="1"/>
  <c r="E52"/>
  <c r="L31" i="8" l="1"/>
  <c r="K31"/>
  <c r="J31"/>
  <c r="I31"/>
  <c r="H31"/>
  <c r="G31"/>
  <c r="F31"/>
  <c r="E31"/>
  <c r="D31"/>
  <c r="C31"/>
  <c r="D21" i="22"/>
  <c r="D16"/>
  <c r="D53" i="3"/>
  <c r="D11" i="22" s="1"/>
  <c r="D44" i="3"/>
  <c r="D48" s="1"/>
  <c r="D43"/>
  <c r="D38"/>
  <c r="D31"/>
  <c r="D27"/>
  <c r="D25" s="1"/>
  <c r="D24"/>
  <c r="D22" s="1"/>
  <c r="D21"/>
  <c r="D19" s="1"/>
  <c r="D14"/>
  <c r="D10"/>
  <c r="I32" i="1"/>
  <c r="I30" s="1"/>
  <c r="I22"/>
  <c r="I20" s="1"/>
  <c r="I14"/>
  <c r="I11" s="1"/>
  <c r="I16"/>
  <c r="E31"/>
  <c r="D33"/>
  <c r="D31" s="1"/>
  <c r="D20"/>
  <c r="D19" s="1"/>
  <c r="D14"/>
  <c r="D11"/>
  <c r="I10" l="1"/>
  <c r="I44" s="1"/>
  <c r="D36" i="3"/>
  <c r="D50" s="1"/>
  <c r="D52" s="1"/>
  <c r="D22" i="22"/>
  <c r="D23" s="1"/>
  <c r="D10" i="1"/>
  <c r="D44" s="1"/>
  <c r="D52" l="1"/>
</calcChain>
</file>

<file path=xl/sharedStrings.xml><?xml version="1.0" encoding="utf-8"?>
<sst xmlns="http://schemas.openxmlformats.org/spreadsheetml/2006/main" count="321" uniqueCount="239">
  <si>
    <t>Ejercicio</t>
  </si>
  <si>
    <t>ACTIVO</t>
  </si>
  <si>
    <t>TOTAL ACTIVO</t>
  </si>
  <si>
    <t>Existencias</t>
  </si>
  <si>
    <t>Notas de la</t>
  </si>
  <si>
    <t>Memoria</t>
  </si>
  <si>
    <t>Inmovilizado intangible</t>
  </si>
  <si>
    <t>Inmovilizado material</t>
  </si>
  <si>
    <t>Instalaciones técnicas y otro inmovilizado material</t>
  </si>
  <si>
    <t>Créditos a empresas</t>
  </si>
  <si>
    <t>Otros activos financieros</t>
  </si>
  <si>
    <t>Clientes por ventas y prestaciones de servicios</t>
  </si>
  <si>
    <t>Capital</t>
  </si>
  <si>
    <t>Prima de emisión</t>
  </si>
  <si>
    <t>Reservas</t>
  </si>
  <si>
    <t>FONDOS PROPIOS-</t>
  </si>
  <si>
    <t>Pasivos por impuesto diferido</t>
  </si>
  <si>
    <t>Provisiones a corto plazo</t>
  </si>
  <si>
    <t>Proveedores</t>
  </si>
  <si>
    <t>Periodificaciones a corto plazo</t>
  </si>
  <si>
    <t>TOTAL PATRIMONIO NETO Y PASIVO</t>
  </si>
  <si>
    <t>Ventas</t>
  </si>
  <si>
    <t>Prestación de servicios</t>
  </si>
  <si>
    <t>Variación de existencias de productos terminados y en curso de fabricación</t>
  </si>
  <si>
    <t>Consumo de mercaderías</t>
  </si>
  <si>
    <t>Trabajos realizados por otras empresas</t>
  </si>
  <si>
    <t>Ingresos accesorios y otros de gestión corriente</t>
  </si>
  <si>
    <t>Sueldos, salarios y asimilados</t>
  </si>
  <si>
    <t>Cargas sociales</t>
  </si>
  <si>
    <t>Pérdidas, deterioro y variación de provisiones por operaciones comerciales</t>
  </si>
  <si>
    <t>Otros gastos de gestión corriente</t>
  </si>
  <si>
    <t>Amortización del inmovilizado</t>
  </si>
  <si>
    <t>RESULTADO DE EXPLOTACIÓN</t>
  </si>
  <si>
    <t>Ingresos financieros</t>
  </si>
  <si>
    <t>Gastos financieros</t>
  </si>
  <si>
    <t>Diferencias de cambio</t>
  </si>
  <si>
    <t>RESULTADO FINANCIERO</t>
  </si>
  <si>
    <t>RESULTADO ANTES DE IMPUESTOS</t>
  </si>
  <si>
    <t>RESULTADO DEL EJERCICIO PROCEDENTE DE OPERACIONES CONTINUADAS</t>
  </si>
  <si>
    <t>Prima de</t>
  </si>
  <si>
    <t>Resultado</t>
  </si>
  <si>
    <t>Resultado del ejercicio antes de impuestos</t>
  </si>
  <si>
    <t>Efectivo o equivalentes al comienzo del ejercicio</t>
  </si>
  <si>
    <t>Efectivo o equivalentes al final del ejercicio</t>
  </si>
  <si>
    <t>Nota 6</t>
  </si>
  <si>
    <t>Consumo de materias primas y otras materias consumibles</t>
  </si>
  <si>
    <t>(Euros)</t>
  </si>
  <si>
    <t>Nota 5</t>
  </si>
  <si>
    <t>Nota 10</t>
  </si>
  <si>
    <t>Otros resultados</t>
  </si>
  <si>
    <t>Nota 12</t>
  </si>
  <si>
    <t>Notas 5 y 6</t>
  </si>
  <si>
    <t>Deterioro de mercaderías, materias primas y otros aprovisionamientos</t>
  </si>
  <si>
    <t>PATRIMONIO NETO Y PASIVO</t>
  </si>
  <si>
    <t>ACTIVO NO CORRIENTE:</t>
  </si>
  <si>
    <t>Inmovilizado intangible-</t>
  </si>
  <si>
    <t>Inmovilizado material-</t>
  </si>
  <si>
    <t>ACTIVO CORRIENTE:</t>
  </si>
  <si>
    <t>Deudores comerciales y otras cuentas a cobrar-</t>
  </si>
  <si>
    <t>-</t>
  </si>
  <si>
    <t>PATRIMONIO NETO:</t>
  </si>
  <si>
    <t>PASIVO NO CORRIENTE:</t>
  </si>
  <si>
    <t>PASIVO CORRIENTE:</t>
  </si>
  <si>
    <t>Acreedores comerciales y otras cuentas a pagar-</t>
  </si>
  <si>
    <t>OPERACIONES CONTINUADAS:</t>
  </si>
  <si>
    <t>Impuesto sobre Beneficios</t>
  </si>
  <si>
    <t>TOTAL INGRESOS Y GASTOS RECONOCIDOS</t>
  </si>
  <si>
    <t>Total ingresos y gastos reconocidos</t>
  </si>
  <si>
    <t>Total</t>
  </si>
  <si>
    <t>FLUJOS DE EFECTIVO DE LAS ACTIVIDADES DE EXPLOTACIÓN:</t>
  </si>
  <si>
    <t>Correcciones valorativas por deterioro</t>
  </si>
  <si>
    <t>Variación de provisiones</t>
  </si>
  <si>
    <t>Resultados por bajas y enajenaciones de inmovilizado</t>
  </si>
  <si>
    <t>Cambios en el capital corriente-</t>
  </si>
  <si>
    <t>Deudores y otras cuentas a cobrar</t>
  </si>
  <si>
    <t>Otros activos corrientes</t>
  </si>
  <si>
    <t>Acreedores y otras cuentas a pagar</t>
  </si>
  <si>
    <t>Otros activos y pasivos no corrientes</t>
  </si>
  <si>
    <t>Otros flujos de efectivo de las actividades de explotación-</t>
  </si>
  <si>
    <t>Pagos de intereses</t>
  </si>
  <si>
    <t>Cobros de intereses</t>
  </si>
  <si>
    <t>FLUJOS DE EFECTIVO DE LAS ACTIVIDADES DE INVERSIÓN</t>
  </si>
  <si>
    <t>Pagos por inversiones-</t>
  </si>
  <si>
    <t>Cobros por desinversiones-</t>
  </si>
  <si>
    <t>Cobros (pagos) por Impuesto sobre Beneficios</t>
  </si>
  <si>
    <t>FLUJOS DE EFECTIVO DE LAS ACTIVIDADES DE FINANCIACIÓN:</t>
  </si>
  <si>
    <t>Cobros y pagos por instrumentos de patrimonio-</t>
  </si>
  <si>
    <t>Emisión de instrumentos de patrimonio</t>
  </si>
  <si>
    <t>Cobros y pagos por instrumentos  de pasivo financiero-</t>
  </si>
  <si>
    <t>EFECTO DE LAS VARIACIONES DE LOS TIPOS DE CAMBIO</t>
  </si>
  <si>
    <t>AUMENTO/DISMINUCIÓN NETA DEL EFECTIVO O EQUIVALENTES</t>
  </si>
  <si>
    <t>Nota 18.1</t>
  </si>
  <si>
    <t>Fondo de comercio de consolidación</t>
  </si>
  <si>
    <t>Otro inmovilizado intangible</t>
  </si>
  <si>
    <t>Terrenos y construcciones</t>
  </si>
  <si>
    <t>Inmovilizado en curso y anticipos</t>
  </si>
  <si>
    <t>Inversiones inmobiliarias</t>
  </si>
  <si>
    <t>Nota 7</t>
  </si>
  <si>
    <t>Inversiones en empresas del Grupo y asociadas a largo plazo-</t>
  </si>
  <si>
    <t>Participaciones puestas en equivalencia</t>
  </si>
  <si>
    <t>Inversiones financieras a largo plazo</t>
  </si>
  <si>
    <t>Activos por impuesto diferido</t>
  </si>
  <si>
    <t>Clientes, entidades vinculadas</t>
  </si>
  <si>
    <t>Efectivo y otros activos líquidos equivalentes</t>
  </si>
  <si>
    <t>Nota 11</t>
  </si>
  <si>
    <t>Resultado del ejercicio atribuido a la sociedad dominante</t>
  </si>
  <si>
    <t>Subvenciones, donaciones y legados recibidos</t>
  </si>
  <si>
    <t>Socios externos</t>
  </si>
  <si>
    <t>Provisiones a largo plazo</t>
  </si>
  <si>
    <t>Nota 13</t>
  </si>
  <si>
    <t>Deudas a largo plazo-</t>
  </si>
  <si>
    <t>Deudas con entidades de crédito</t>
  </si>
  <si>
    <t>Acreedores por arrendamiento financiero</t>
  </si>
  <si>
    <t>Otros pasivos financieros</t>
  </si>
  <si>
    <t>Nota 19</t>
  </si>
  <si>
    <t>Periodificaciones a largo plazo</t>
  </si>
  <si>
    <t>Deudas a corto plazo-</t>
  </si>
  <si>
    <t>Subvenciones de explotación incorporadas al resultado del ejercicio</t>
  </si>
  <si>
    <t>Notas 5, 6 y 7</t>
  </si>
  <si>
    <t>Imputación de subvenciones de inmovilizado no financiero y otras</t>
  </si>
  <si>
    <t>Excesos de provisiones</t>
  </si>
  <si>
    <t>Deterioros y pérdidas</t>
  </si>
  <si>
    <t>Resultados por enajenaciones y otras</t>
  </si>
  <si>
    <t>De participaciones en instrumentos de patrimonio</t>
  </si>
  <si>
    <t>De valores negociables y otros instrumentos financieros</t>
  </si>
  <si>
    <t>Variación de valor razonable en instrumentos financieros</t>
  </si>
  <si>
    <t>Participación en beneficios (pérdidas) de sociedades puestas en equivalencia</t>
  </si>
  <si>
    <t xml:space="preserve">RESULTADO CONSOLIDADO DEL EJERCICIO </t>
  </si>
  <si>
    <t>Resultado atribuido a socios externos</t>
  </si>
  <si>
    <t xml:space="preserve">  Subvenciones, donaciones y legados recibidos</t>
  </si>
  <si>
    <t xml:space="preserve">  Efectivo impositivo</t>
  </si>
  <si>
    <t>TOTAL INGRESOS Y GASTOS IMPUTADOS DIRECTAMENTE EN EL PATRIMONIO NETO</t>
  </si>
  <si>
    <t xml:space="preserve">  Efecto impositivo</t>
  </si>
  <si>
    <t>Ingresos y gastos imputados directamente al patrimonio neto consolidado:</t>
  </si>
  <si>
    <t>Transferencias a la cuenta de pérdidas y ganancias consolidada:</t>
  </si>
  <si>
    <t>TOTAL TRANSFERENCIAS A LA CUENTA DE PÉRDIDAS Y GANANCIAS CONSOLIDADA</t>
  </si>
  <si>
    <t>A) ESTADO DE INGRESOS Y GASTOS CONSOLIDADOS RECONOCIDOS</t>
  </si>
  <si>
    <t>B) ESTADO TOTAL DE CAMBIOS EN EL PATRIMONIO NETO CONSOLIDADO</t>
  </si>
  <si>
    <t>Reservas de</t>
  </si>
  <si>
    <t>la Sociedad</t>
  </si>
  <si>
    <t>Dominante</t>
  </si>
  <si>
    <t>Propios</t>
  </si>
  <si>
    <t>Subvenciones,</t>
  </si>
  <si>
    <t>Donaciones y</t>
  </si>
  <si>
    <t>Legados</t>
  </si>
  <si>
    <t>Socios</t>
  </si>
  <si>
    <t>Patrimonio</t>
  </si>
  <si>
    <t>Neto</t>
  </si>
  <si>
    <t xml:space="preserve">  Aumentos de capital</t>
  </si>
  <si>
    <t>SALDO AL 31 DE DICIEMBRE DE 2011</t>
  </si>
  <si>
    <t>SALDO AL 31 DE DICIEMBRE DE 2012</t>
  </si>
  <si>
    <t>Ajustes del resultado-</t>
  </si>
  <si>
    <t>Imputación de subvenciones</t>
  </si>
  <si>
    <t>Nota 15</t>
  </si>
  <si>
    <t>Otros ingresos y gastos</t>
  </si>
  <si>
    <t>Otros pasivos corrientes</t>
  </si>
  <si>
    <t>Cobros de dividendos</t>
  </si>
  <si>
    <t>Empresas del Grupo y asociadas</t>
  </si>
  <si>
    <t>Emisión-</t>
  </si>
  <si>
    <t xml:space="preserve">  Deudas con entidades de crédito</t>
  </si>
  <si>
    <t>Devolución y amortización de-</t>
  </si>
  <si>
    <t>Pago por dividendos y remuneraciones de otros instrumentos de patrimonio</t>
  </si>
  <si>
    <t>Resultado por la pérdida de control de participaciones consolidadas</t>
  </si>
  <si>
    <t>Deudores varios</t>
  </si>
  <si>
    <t>Administraciones Públicas</t>
  </si>
  <si>
    <t>Deudas con empresas del Grupo y asociadas a corto plazo</t>
  </si>
  <si>
    <t>Deudas con empresas del Grupo y asociadas a largo plazo</t>
  </si>
  <si>
    <t>Proveedores, entidades vinculadas</t>
  </si>
  <si>
    <t>Acreedores varios</t>
  </si>
  <si>
    <t>Remuneraciones pendientes de pago</t>
  </si>
  <si>
    <t>Nota 16.4</t>
  </si>
  <si>
    <t>Nota 16.1</t>
  </si>
  <si>
    <t>Nota 10.3</t>
  </si>
  <si>
    <t>Nota 13.1</t>
  </si>
  <si>
    <t>Nota 13.2</t>
  </si>
  <si>
    <t>Nota 13.3</t>
  </si>
  <si>
    <t>Nota 14.1</t>
  </si>
  <si>
    <t>Nota 17.1</t>
  </si>
  <si>
    <t>Nota 17.2</t>
  </si>
  <si>
    <t>Nota 17.3</t>
  </si>
  <si>
    <t>Nota 17.4</t>
  </si>
  <si>
    <t>Nota 17.5</t>
  </si>
  <si>
    <t>Nota 17.6</t>
  </si>
  <si>
    <t>Nota 17.7</t>
  </si>
  <si>
    <t>Nota 9.1</t>
  </si>
  <si>
    <t>Nota 16.3</t>
  </si>
  <si>
    <t>Fondos</t>
  </si>
  <si>
    <t>RESULTADO DE LA CUENTA DE PÉRDIDAS Y GANANCIAS CONSOLIDADA</t>
  </si>
  <si>
    <t xml:space="preserve">  Aplicación del resultado del ejercicio anterior</t>
  </si>
  <si>
    <t xml:space="preserve">  Otros movimientos</t>
  </si>
  <si>
    <t>recibidos</t>
  </si>
  <si>
    <t>Resultado atribuido a la Sociedad dominante</t>
  </si>
  <si>
    <t xml:space="preserve">  Aumento de patrimonio por combinación de negocios</t>
  </si>
  <si>
    <t xml:space="preserve">  Distribución de dividendos</t>
  </si>
  <si>
    <t>Inversiones financieras a corto plazo</t>
  </si>
  <si>
    <t>FUNDOSA GRUPO, S.A. (Socidedad Unipersonal) y Sociedades Dependientes</t>
  </si>
  <si>
    <t>Escriturado</t>
  </si>
  <si>
    <t>Emisión</t>
  </si>
  <si>
    <t>Sociedades</t>
  </si>
  <si>
    <t>Consolidadas</t>
  </si>
  <si>
    <t>Puestas en</t>
  </si>
  <si>
    <t>Equivalencia</t>
  </si>
  <si>
    <t>del Ejercicio</t>
  </si>
  <si>
    <t>Atribuible a</t>
  </si>
  <si>
    <t>Externos</t>
  </si>
  <si>
    <t>Operaciones con el Accionista:</t>
  </si>
  <si>
    <t>Otras variaciones del patrimonio neto:</t>
  </si>
  <si>
    <t>SALDO AL 31 DE DICIEMBRE DE 2013</t>
  </si>
  <si>
    <t>Importe neto de la cifra de negocios-</t>
  </si>
  <si>
    <t>Aprovisionamientos-</t>
  </si>
  <si>
    <t>Otros ingresos de explotación-</t>
  </si>
  <si>
    <t>Gastos de personal-</t>
  </si>
  <si>
    <t>Otros gastos de explotación-</t>
  </si>
  <si>
    <t>Deterioro y resultado por enajenaciones del inmovilizado-</t>
  </si>
  <si>
    <t>Ingresos financieros-</t>
  </si>
  <si>
    <t>Deterioro y resultado por enajenaciones de instrumentos financieros-</t>
  </si>
  <si>
    <t>ESTADO DE CAMBIOS EN EL PATRIMONIO NETO CONSOLIDADO DEL EJERCICIO 2013</t>
  </si>
  <si>
    <t>ESTADOS DE FLUJOS DE EFECTIVO CONSOLIDADO DEL EJERCICIO 2013</t>
  </si>
  <si>
    <t>Las Notas 1 a 21 de la Memoria consolidada adjunta forman parte integrante de la cuenta de pérdidas y ganancias consolidada correspondiente al ejercicio 2013</t>
  </si>
  <si>
    <t>Las Notas 1 a 21 de la Memoria consolidada adjunta forman parte integrante del
estado de cambios en el patrimonio neto consolidado correspondiente al ejercicio 2013</t>
  </si>
  <si>
    <t>Las Notas 1 a 21 de la Memoria consolidada adjunta forman parte integrante del estado total de 
cambios en el patrimonio neto consolidado correspondiente al ejercicio 2013</t>
  </si>
  <si>
    <t>Las Notas 1 a 21 de la Memoria consolidada adjunta forman parte integrante del 
estado de flujos de efectivo consolidado correspondiente al ejercicio 2013</t>
  </si>
  <si>
    <t>CUENTA DE PÉRDIDAS Y GANANCIAS CONSOLIDADA DEL EJERCICIO 2013</t>
  </si>
  <si>
    <t>Las Notas 1 a 21 de la Memoria consolidada adjunta forman parte integrante del balance consolidado al 31 de diciembre de 2013</t>
  </si>
  <si>
    <t>BALANCE CONSOLIDADO AL 31 DE DICIEMBRE DE 2013</t>
  </si>
  <si>
    <t>31.12.2013</t>
  </si>
  <si>
    <t>31.12.2012</t>
  </si>
  <si>
    <t>Check</t>
  </si>
  <si>
    <t>Inversiones en empresas del Grupo y asociadas a corto plazo-</t>
  </si>
  <si>
    <t>Otros activos financieros en empresas del grupo y asociadas</t>
  </si>
  <si>
    <t>Atribuido a la Sociedad dominante</t>
  </si>
  <si>
    <t>Atribuido a los socios externos</t>
  </si>
  <si>
    <t>Nota 9.2</t>
  </si>
  <si>
    <t>Sociedades multigrupo, neto de efectivo en sociedades consolidadas</t>
  </si>
  <si>
    <t>Notas 9.3 y 18.1</t>
  </si>
  <si>
    <t>Notas 10.3 y 18.1</t>
  </si>
  <si>
    <r>
      <t xml:space="preserve">  Aumentos de capital </t>
    </r>
    <r>
      <rPr>
        <b/>
        <sz val="9"/>
        <rFont val="Arial"/>
        <family val="2"/>
      </rPr>
      <t>(Nota 13.1)</t>
    </r>
  </si>
  <si>
    <r>
      <t xml:space="preserve">  Distribución de dividendos </t>
    </r>
    <r>
      <rPr>
        <b/>
        <sz val="9"/>
        <rFont val="Arial"/>
        <family val="2"/>
      </rPr>
      <t>(Nota 13.3)</t>
    </r>
  </si>
  <si>
    <t>Nota 14</t>
  </si>
</sst>
</file>

<file path=xl/styles.xml><?xml version="1.0" encoding="utf-8"?>
<styleSheet xmlns="http://schemas.openxmlformats.org/spreadsheetml/2006/main">
  <numFmts count="9">
    <numFmt numFmtId="164" formatCode="_ * #,##0_ ;_ * \-#,##0_ ;_ * &quot;-&quot;_ ;_ @_ "/>
    <numFmt numFmtId="165" formatCode="#,###_);\(#,###\)"/>
    <numFmt numFmtId="166" formatCode="#,##0_);\(#,##0\);\-"/>
    <numFmt numFmtId="167" formatCode="#,###.00_);\(#,###.00\)"/>
    <numFmt numFmtId="168" formatCode="#,###.0_);\(#,###.0\)"/>
    <numFmt numFmtId="169" formatCode="#,##0;\(#,##0\)"/>
    <numFmt numFmtId="170" formatCode="#,##0.00;\(#,##0.00\);\-\ \ "/>
    <numFmt numFmtId="171" formatCode="#,##0_);[Red]\(#,##0\)"/>
    <numFmt numFmtId="172" formatCode="#,###;\(#,###\);\-"/>
  </numFmts>
  <fonts count="23">
    <font>
      <sz val="10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sz val="10"/>
      <name val="Book Antiqua"/>
      <family val="1"/>
    </font>
    <font>
      <b/>
      <u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Book Antiqua"/>
      <family val="1"/>
    </font>
    <font>
      <b/>
      <sz val="14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9"/>
      <color indexed="10"/>
      <name val="Arial"/>
      <family val="2"/>
    </font>
    <font>
      <b/>
      <i/>
      <sz val="9"/>
      <name val="Arial"/>
      <family val="2"/>
    </font>
    <font>
      <sz val="10"/>
      <name val="Comic Sans MS"/>
      <family val="4"/>
    </font>
    <font>
      <sz val="10"/>
      <name val="Comic Sans MS"/>
      <family val="4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0" fillId="0" borderId="0"/>
    <xf numFmtId="0" fontId="21" fillId="0" borderId="0"/>
    <xf numFmtId="9" fontId="1" fillId="0" borderId="0" applyFont="0" applyFill="0" applyBorder="0" applyAlignment="0" applyProtection="0"/>
  </cellStyleXfs>
  <cellXfs count="262">
    <xf numFmtId="0" fontId="0" fillId="0" borderId="0" xfId="0"/>
    <xf numFmtId="165" fontId="0" fillId="0" borderId="0" xfId="0" applyNumberFormat="1" applyFont="1"/>
    <xf numFmtId="165" fontId="3" fillId="0" borderId="0" xfId="0" applyNumberFormat="1" applyFont="1"/>
    <xf numFmtId="165" fontId="8" fillId="0" borderId="0" xfId="0" applyNumberFormat="1" applyFont="1" applyFill="1" applyBorder="1" applyAlignment="1"/>
    <xf numFmtId="165" fontId="0" fillId="0" borderId="0" xfId="0" applyNumberFormat="1" applyFont="1" applyBorder="1"/>
    <xf numFmtId="165" fontId="10" fillId="0" borderId="1" xfId="0" applyNumberFormat="1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165" fontId="9" fillId="0" borderId="0" xfId="0" applyNumberFormat="1" applyFont="1"/>
    <xf numFmtId="165" fontId="11" fillId="0" borderId="0" xfId="0" applyNumberFormat="1" applyFont="1"/>
    <xf numFmtId="165" fontId="0" fillId="0" borderId="0" xfId="0" applyNumberFormat="1" applyFont="1" applyFill="1" applyBorder="1"/>
    <xf numFmtId="165" fontId="10" fillId="0" borderId="0" xfId="0" applyNumberFormat="1" applyFont="1" applyBorder="1"/>
    <xf numFmtId="165" fontId="9" fillId="0" borderId="0" xfId="0" applyNumberFormat="1" applyFont="1" applyFill="1" applyBorder="1"/>
    <xf numFmtId="165" fontId="10" fillId="0" borderId="0" xfId="0" applyNumberFormat="1" applyFont="1" applyFill="1" applyBorder="1" applyAlignment="1"/>
    <xf numFmtId="2" fontId="0" fillId="0" borderId="0" xfId="0" applyNumberFormat="1" applyFont="1"/>
    <xf numFmtId="1" fontId="0" fillId="0" borderId="0" xfId="0" applyNumberFormat="1" applyFont="1"/>
    <xf numFmtId="165" fontId="8" fillId="0" borderId="3" xfId="0" applyNumberFormat="1" applyFont="1" applyFill="1" applyBorder="1" applyAlignment="1"/>
    <xf numFmtId="165" fontId="8" fillId="0" borderId="0" xfId="0" applyNumberFormat="1" applyFont="1" applyBorder="1"/>
    <xf numFmtId="165" fontId="8" fillId="0" borderId="0" xfId="0" applyNumberFormat="1" applyFont="1" applyFill="1" applyBorder="1" applyAlignment="1">
      <alignment horizontal="right"/>
    </xf>
    <xf numFmtId="165" fontId="0" fillId="0" borderId="0" xfId="0" applyNumberFormat="1" applyFont="1" applyFill="1" applyBorder="1" applyAlignment="1"/>
    <xf numFmtId="165" fontId="10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/>
    <xf numFmtId="165" fontId="0" fillId="0" borderId="0" xfId="0" applyNumberFormat="1" applyFont="1" applyFill="1"/>
    <xf numFmtId="165" fontId="10" fillId="0" borderId="0" xfId="0" applyNumberFormat="1" applyFont="1" applyFill="1" applyBorder="1" applyAlignment="1">
      <alignment vertical="center"/>
    </xf>
    <xf numFmtId="165" fontId="8" fillId="0" borderId="0" xfId="0" applyNumberFormat="1" applyFont="1"/>
    <xf numFmtId="167" fontId="8" fillId="0" borderId="0" xfId="0" applyNumberFormat="1" applyFont="1"/>
    <xf numFmtId="4" fontId="8" fillId="0" borderId="0" xfId="0" applyNumberFormat="1" applyFont="1" applyBorder="1" applyAlignment="1"/>
    <xf numFmtId="165" fontId="10" fillId="0" borderId="0" xfId="0" applyNumberFormat="1" applyFont="1"/>
    <xf numFmtId="165" fontId="2" fillId="0" borderId="0" xfId="0" applyNumberFormat="1" applyFont="1"/>
    <xf numFmtId="165" fontId="12" fillId="0" borderId="0" xfId="0" applyNumberFormat="1" applyFont="1"/>
    <xf numFmtId="165" fontId="5" fillId="0" borderId="0" xfId="0" applyNumberFormat="1" applyFont="1"/>
    <xf numFmtId="165" fontId="5" fillId="0" borderId="0" xfId="0" applyNumberFormat="1" applyFont="1" applyFill="1"/>
    <xf numFmtId="165" fontId="13" fillId="0" borderId="0" xfId="0" applyNumberFormat="1" applyFont="1"/>
    <xf numFmtId="165" fontId="7" fillId="0" borderId="0" xfId="0" applyNumberFormat="1" applyFont="1"/>
    <xf numFmtId="165" fontId="14" fillId="0" borderId="0" xfId="0" applyNumberFormat="1" applyFont="1"/>
    <xf numFmtId="165" fontId="10" fillId="0" borderId="4" xfId="0" applyNumberFormat="1" applyFont="1" applyBorder="1" applyAlignment="1">
      <alignment horizontal="center"/>
    </xf>
    <xf numFmtId="165" fontId="9" fillId="0" borderId="0" xfId="0" applyNumberFormat="1" applyFont="1" applyBorder="1"/>
    <xf numFmtId="165" fontId="8" fillId="0" borderId="0" xfId="0" applyNumberFormat="1" applyFont="1" applyFill="1" applyBorder="1"/>
    <xf numFmtId="165" fontId="10" fillId="0" borderId="0" xfId="0" applyNumberFormat="1" applyFont="1" applyFill="1" applyBorder="1"/>
    <xf numFmtId="165" fontId="9" fillId="0" borderId="0" xfId="0" applyNumberFormat="1" applyFont="1" applyAlignment="1"/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Fill="1"/>
    <xf numFmtId="9" fontId="0" fillId="0" borderId="0" xfId="4" applyFont="1"/>
    <xf numFmtId="165" fontId="8" fillId="0" borderId="0" xfId="0" applyNumberFormat="1" applyFont="1" applyFill="1"/>
    <xf numFmtId="167" fontId="8" fillId="0" borderId="0" xfId="0" applyNumberFormat="1" applyFont="1" applyFill="1"/>
    <xf numFmtId="4" fontId="8" fillId="0" borderId="0" xfId="0" applyNumberFormat="1" applyFont="1" applyFill="1" applyBorder="1" applyAlignment="1"/>
    <xf numFmtId="165" fontId="10" fillId="0" borderId="0" xfId="0" applyNumberFormat="1" applyFont="1" applyFill="1"/>
    <xf numFmtId="1" fontId="10" fillId="0" borderId="5" xfId="0" applyNumberFormat="1" applyFont="1" applyFill="1" applyBorder="1" applyAlignment="1">
      <alignment horizontal="center"/>
    </xf>
    <xf numFmtId="165" fontId="10" fillId="0" borderId="3" xfId="0" applyNumberFormat="1" applyFont="1" applyFill="1" applyBorder="1"/>
    <xf numFmtId="165" fontId="8" fillId="0" borderId="0" xfId="0" applyNumberFormat="1" applyFont="1" applyAlignment="1">
      <alignment horizontal="left"/>
    </xf>
    <xf numFmtId="1" fontId="10" fillId="0" borderId="6" xfId="0" applyNumberFormat="1" applyFont="1" applyFill="1" applyBorder="1" applyAlignment="1">
      <alignment horizontal="center"/>
    </xf>
    <xf numFmtId="165" fontId="8" fillId="0" borderId="0" xfId="0" applyNumberFormat="1" applyFont="1" applyBorder="1" applyAlignment="1">
      <alignment horizontal="left"/>
    </xf>
    <xf numFmtId="165" fontId="8" fillId="0" borderId="7" xfId="0" applyNumberFormat="1" applyFont="1" applyBorder="1"/>
    <xf numFmtId="165" fontId="0" fillId="0" borderId="0" xfId="0" applyNumberFormat="1" applyFont="1" applyAlignment="1">
      <alignment horizontal="center"/>
    </xf>
    <xf numFmtId="165" fontId="10" fillId="0" borderId="8" xfId="0" applyNumberFormat="1" applyFont="1" applyFill="1" applyBorder="1" applyAlignment="1">
      <alignment horizontal="center"/>
    </xf>
    <xf numFmtId="165" fontId="0" fillId="0" borderId="0" xfId="0" applyNumberFormat="1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 applyFill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165" fontId="10" fillId="0" borderId="9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10" fillId="0" borderId="8" xfId="0" applyNumberFormat="1" applyFont="1" applyBorder="1" applyAlignment="1">
      <alignment horizontal="center"/>
    </xf>
    <xf numFmtId="165" fontId="10" fillId="0" borderId="10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/>
    </xf>
    <xf numFmtId="165" fontId="0" fillId="0" borderId="0" xfId="0" applyNumberFormat="1" applyFill="1"/>
    <xf numFmtId="165" fontId="8" fillId="0" borderId="8" xfId="0" applyNumberFormat="1" applyFont="1" applyFill="1" applyBorder="1" applyAlignment="1">
      <alignment horizontal="center"/>
    </xf>
    <xf numFmtId="165" fontId="9" fillId="0" borderId="0" xfId="0" applyNumberFormat="1" applyFont="1" applyFill="1"/>
    <xf numFmtId="4" fontId="0" fillId="0" borderId="0" xfId="0" applyNumberFormat="1" applyFont="1"/>
    <xf numFmtId="4" fontId="10" fillId="0" borderId="1" xfId="0" applyNumberFormat="1" applyFont="1" applyFill="1" applyBorder="1" applyAlignment="1">
      <alignment horizontal="center"/>
    </xf>
    <xf numFmtId="4" fontId="8" fillId="0" borderId="0" xfId="0" applyNumberFormat="1" applyFont="1" applyFill="1"/>
    <xf numFmtId="4" fontId="0" fillId="0" borderId="0" xfId="0" applyNumberFormat="1" applyFont="1" applyFill="1"/>
    <xf numFmtId="4" fontId="5" fillId="0" borderId="0" xfId="0" applyNumberFormat="1" applyFont="1"/>
    <xf numFmtId="4" fontId="7" fillId="0" borderId="0" xfId="0" applyNumberFormat="1" applyFont="1" applyAlignment="1">
      <alignment horizontal="center"/>
    </xf>
    <xf numFmtId="165" fontId="10" fillId="0" borderId="11" xfId="0" applyNumberFormat="1" applyFont="1" applyFill="1" applyBorder="1" applyAlignment="1">
      <alignment horizontal="center"/>
    </xf>
    <xf numFmtId="1" fontId="10" fillId="0" borderId="12" xfId="0" applyNumberFormat="1" applyFont="1" applyFill="1" applyBorder="1" applyAlignment="1">
      <alignment horizontal="center"/>
    </xf>
    <xf numFmtId="165" fontId="10" fillId="0" borderId="13" xfId="0" applyNumberFormat="1" applyFont="1" applyFill="1" applyBorder="1"/>
    <xf numFmtId="165" fontId="10" fillId="0" borderId="3" xfId="0" applyNumberFormat="1" applyFont="1" applyFill="1" applyBorder="1" applyAlignment="1"/>
    <xf numFmtId="165" fontId="10" fillId="0" borderId="14" xfId="0" applyNumberFormat="1" applyFont="1" applyFill="1" applyBorder="1" applyAlignment="1"/>
    <xf numFmtId="165" fontId="8" fillId="0" borderId="8" xfId="0" applyNumberFormat="1" applyFont="1" applyFill="1" applyBorder="1" applyAlignment="1"/>
    <xf numFmtId="165" fontId="10" fillId="0" borderId="13" xfId="0" applyNumberFormat="1" applyFont="1" applyBorder="1"/>
    <xf numFmtId="165" fontId="8" fillId="0" borderId="3" xfId="0" applyNumberFormat="1" applyFont="1" applyBorder="1"/>
    <xf numFmtId="165" fontId="8" fillId="0" borderId="13" xfId="0" applyNumberFormat="1" applyFont="1" applyBorder="1"/>
    <xf numFmtId="170" fontId="9" fillId="0" borderId="0" xfId="1" applyNumberFormat="1" applyFont="1" applyBorder="1"/>
    <xf numFmtId="165" fontId="8" fillId="0" borderId="8" xfId="0" applyNumberFormat="1" applyFont="1" applyFill="1" applyBorder="1"/>
    <xf numFmtId="165" fontId="8" fillId="0" borderId="3" xfId="0" applyNumberFormat="1" applyFont="1" applyFill="1" applyBorder="1"/>
    <xf numFmtId="165" fontId="10" fillId="0" borderId="3" xfId="0" applyNumberFormat="1" applyFont="1" applyBorder="1"/>
    <xf numFmtId="165" fontId="18" fillId="0" borderId="0" xfId="0" applyNumberFormat="1" applyFont="1" applyBorder="1" applyAlignment="1">
      <alignment horizontal="right"/>
    </xf>
    <xf numFmtId="3" fontId="18" fillId="0" borderId="15" xfId="0" applyNumberFormat="1" applyFont="1" applyBorder="1"/>
    <xf numFmtId="3" fontId="8" fillId="0" borderId="0" xfId="0" applyNumberFormat="1" applyFont="1" applyBorder="1"/>
    <xf numFmtId="165" fontId="10" fillId="0" borderId="16" xfId="0" applyNumberFormat="1" applyFont="1" applyBorder="1"/>
    <xf numFmtId="165" fontId="10" fillId="0" borderId="15" xfId="0" applyNumberFormat="1" applyFont="1" applyFill="1" applyBorder="1"/>
    <xf numFmtId="165" fontId="10" fillId="0" borderId="17" xfId="0" applyNumberFormat="1" applyFont="1" applyBorder="1"/>
    <xf numFmtId="165" fontId="8" fillId="0" borderId="18" xfId="0" applyNumberFormat="1" applyFont="1" applyBorder="1"/>
    <xf numFmtId="165" fontId="10" fillId="0" borderId="19" xfId="0" applyNumberFormat="1" applyFont="1" applyBorder="1" applyAlignment="1">
      <alignment horizontal="center"/>
    </xf>
    <xf numFmtId="4" fontId="8" fillId="0" borderId="19" xfId="0" applyNumberFormat="1" applyFont="1" applyFill="1" applyBorder="1"/>
    <xf numFmtId="165" fontId="8" fillId="0" borderId="19" xfId="0" applyNumberFormat="1" applyFont="1" applyFill="1" applyBorder="1"/>
    <xf numFmtId="165" fontId="8" fillId="0" borderId="20" xfId="0" applyNumberFormat="1" applyFont="1" applyBorder="1"/>
    <xf numFmtId="165" fontId="8" fillId="0" borderId="13" xfId="0" applyNumberFormat="1" applyFont="1" applyFill="1" applyBorder="1"/>
    <xf numFmtId="165" fontId="10" fillId="0" borderId="18" xfId="0" applyNumberFormat="1" applyFont="1" applyBorder="1"/>
    <xf numFmtId="165" fontId="10" fillId="0" borderId="18" xfId="0" applyNumberFormat="1" applyFont="1" applyFill="1" applyBorder="1"/>
    <xf numFmtId="165" fontId="8" fillId="0" borderId="18" xfId="0" applyNumberFormat="1" applyFont="1" applyFill="1" applyBorder="1"/>
    <xf numFmtId="165" fontId="10" fillId="0" borderId="5" xfId="0" applyNumberFormat="1" applyFont="1" applyBorder="1"/>
    <xf numFmtId="165" fontId="10" fillId="0" borderId="8" xfId="0" applyNumberFormat="1" applyFont="1" applyBorder="1"/>
    <xf numFmtId="165" fontId="8" fillId="0" borderId="8" xfId="0" applyNumberFormat="1" applyFont="1" applyBorder="1"/>
    <xf numFmtId="165" fontId="10" fillId="0" borderId="6" xfId="0" applyNumberFormat="1" applyFont="1" applyBorder="1"/>
    <xf numFmtId="165" fontId="8" fillId="0" borderId="21" xfId="0" applyNumberFormat="1" applyFont="1" applyFill="1" applyBorder="1"/>
    <xf numFmtId="165" fontId="19" fillId="0" borderId="0" xfId="0" applyNumberFormat="1" applyFont="1" applyFill="1" applyBorder="1"/>
    <xf numFmtId="165" fontId="10" fillId="0" borderId="0" xfId="0" applyNumberFormat="1" applyFont="1" applyFill="1" applyBorder="1" applyAlignment="1">
      <alignment horizontal="left"/>
    </xf>
    <xf numFmtId="165" fontId="10" fillId="0" borderId="19" xfId="0" applyNumberFormat="1" applyFont="1" applyFill="1" applyBorder="1" applyAlignment="1">
      <alignment horizontal="center"/>
    </xf>
    <xf numFmtId="165" fontId="10" fillId="0" borderId="6" xfId="0" applyNumberFormat="1" applyFont="1" applyFill="1" applyBorder="1" applyAlignment="1"/>
    <xf numFmtId="165" fontId="8" fillId="0" borderId="5" xfId="0" applyNumberFormat="1" applyFont="1" applyBorder="1"/>
    <xf numFmtId="165" fontId="10" fillId="0" borderId="9" xfId="0" applyNumberFormat="1" applyFont="1" applyBorder="1"/>
    <xf numFmtId="165" fontId="8" fillId="0" borderId="22" xfId="0" applyNumberFormat="1" applyFont="1" applyBorder="1"/>
    <xf numFmtId="165" fontId="10" fillId="0" borderId="22" xfId="0" applyNumberFormat="1" applyFont="1" applyBorder="1" applyAlignment="1">
      <alignment horizontal="center"/>
    </xf>
    <xf numFmtId="165" fontId="8" fillId="0" borderId="20" xfId="0" applyNumberFormat="1" applyFont="1" applyFill="1" applyBorder="1"/>
    <xf numFmtId="165" fontId="8" fillId="0" borderId="23" xfId="0" applyNumberFormat="1" applyFont="1" applyFill="1" applyBorder="1"/>
    <xf numFmtId="165" fontId="10" fillId="0" borderId="24" xfId="0" applyNumberFormat="1" applyFont="1" applyBorder="1"/>
    <xf numFmtId="165" fontId="10" fillId="0" borderId="22" xfId="0" applyNumberFormat="1" applyFont="1" applyBorder="1"/>
    <xf numFmtId="165" fontId="10" fillId="0" borderId="5" xfId="0" applyNumberFormat="1" applyFont="1" applyFill="1" applyBorder="1" applyAlignment="1"/>
    <xf numFmtId="165" fontId="10" fillId="0" borderId="6" xfId="0" applyNumberFormat="1" applyFont="1" applyFill="1" applyBorder="1"/>
    <xf numFmtId="165" fontId="10" fillId="0" borderId="16" xfId="0" applyNumberFormat="1" applyFont="1" applyBorder="1" applyAlignment="1">
      <alignment horizontal="center"/>
    </xf>
    <xf numFmtId="165" fontId="10" fillId="0" borderId="15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5" fontId="10" fillId="0" borderId="18" xfId="0" applyNumberFormat="1" applyFont="1" applyBorder="1" applyAlignment="1">
      <alignment horizontal="center"/>
    </xf>
    <xf numFmtId="165" fontId="18" fillId="0" borderId="0" xfId="0" applyNumberFormat="1" applyFont="1" applyBorder="1" applyAlignment="1">
      <alignment horizontal="center"/>
    </xf>
    <xf numFmtId="165" fontId="10" fillId="0" borderId="17" xfId="0" applyNumberFormat="1" applyFont="1" applyBorder="1" applyAlignment="1">
      <alignment horizontal="center"/>
    </xf>
    <xf numFmtId="165" fontId="10" fillId="0" borderId="25" xfId="0" applyNumberFormat="1" applyFont="1" applyBorder="1" applyAlignment="1">
      <alignment horizontal="center"/>
    </xf>
    <xf numFmtId="165" fontId="10" fillId="0" borderId="5" xfId="0" applyNumberFormat="1" applyFont="1" applyBorder="1" applyAlignment="1">
      <alignment horizontal="center"/>
    </xf>
    <xf numFmtId="165" fontId="10" fillId="0" borderId="26" xfId="0" applyNumberFormat="1" applyFont="1" applyBorder="1"/>
    <xf numFmtId="165" fontId="6" fillId="0" borderId="0" xfId="0" applyNumberFormat="1" applyFont="1" applyAlignment="1">
      <alignment horizontal="center"/>
    </xf>
    <xf numFmtId="37" fontId="0" fillId="0" borderId="0" xfId="0" applyNumberFormat="1" applyFont="1" applyFill="1"/>
    <xf numFmtId="165" fontId="10" fillId="0" borderId="8" xfId="1" applyNumberFormat="1" applyFont="1" applyBorder="1" applyAlignment="1">
      <alignment horizontal="right"/>
    </xf>
    <xf numFmtId="165" fontId="8" fillId="0" borderId="8" xfId="0" applyNumberFormat="1" applyFont="1" applyBorder="1" applyAlignment="1">
      <alignment horizontal="center"/>
    </xf>
    <xf numFmtId="4" fontId="8" fillId="0" borderId="8" xfId="0" applyNumberFormat="1" applyFont="1" applyBorder="1"/>
    <xf numFmtId="165" fontId="8" fillId="0" borderId="10" xfId="0" applyNumberFormat="1" applyFont="1" applyBorder="1"/>
    <xf numFmtId="165" fontId="3" fillId="0" borderId="0" xfId="0" applyNumberFormat="1" applyFont="1" applyAlignment="1">
      <alignment horizontal="center"/>
    </xf>
    <xf numFmtId="165" fontId="10" fillId="0" borderId="15" xfId="0" applyNumberFormat="1" applyFont="1" applyBorder="1"/>
    <xf numFmtId="165" fontId="10" fillId="0" borderId="27" xfId="0" applyNumberFormat="1" applyFont="1" applyBorder="1" applyAlignment="1">
      <alignment horizontal="center"/>
    </xf>
    <xf numFmtId="165" fontId="10" fillId="0" borderId="28" xfId="0" applyNumberFormat="1" applyFont="1" applyFill="1" applyBorder="1"/>
    <xf numFmtId="165" fontId="10" fillId="0" borderId="14" xfId="0" applyNumberFormat="1" applyFont="1" applyFill="1" applyBorder="1"/>
    <xf numFmtId="165" fontId="10" fillId="0" borderId="0" xfId="0" applyNumberFormat="1" applyFont="1" applyAlignment="1">
      <alignment horizontal="center"/>
    </xf>
    <xf numFmtId="169" fontId="0" fillId="0" borderId="0" xfId="0" applyNumberFormat="1" applyFont="1" applyFill="1"/>
    <xf numFmtId="165" fontId="10" fillId="0" borderId="18" xfId="0" applyNumberFormat="1" applyFont="1" applyBorder="1" applyAlignment="1"/>
    <xf numFmtId="165" fontId="10" fillId="0" borderId="5" xfId="0" applyNumberFormat="1" applyFont="1" applyBorder="1" applyAlignment="1"/>
    <xf numFmtId="165" fontId="10" fillId="0" borderId="8" xfId="0" applyNumberFormat="1" applyFont="1" applyBorder="1" applyAlignment="1"/>
    <xf numFmtId="165" fontId="10" fillId="0" borderId="28" xfId="0" applyNumberFormat="1" applyFont="1" applyBorder="1"/>
    <xf numFmtId="49" fontId="10" fillId="0" borderId="17" xfId="0" applyNumberFormat="1" applyFont="1" applyBorder="1"/>
    <xf numFmtId="49" fontId="10" fillId="0" borderId="25" xfId="0" applyNumberFormat="1" applyFont="1" applyFill="1" applyBorder="1" applyAlignment="1">
      <alignment horizontal="center"/>
    </xf>
    <xf numFmtId="49" fontId="10" fillId="0" borderId="5" xfId="0" applyNumberFormat="1" applyFont="1" applyFill="1" applyBorder="1" applyAlignment="1">
      <alignment horizontal="center"/>
    </xf>
    <xf numFmtId="49" fontId="10" fillId="0" borderId="25" xfId="0" applyNumberFormat="1" applyFont="1" applyFill="1" applyBorder="1"/>
    <xf numFmtId="49" fontId="10" fillId="0" borderId="0" xfId="0" quotePrefix="1" applyNumberFormat="1" applyFont="1" applyFill="1" applyBorder="1" applyAlignment="1">
      <alignment horizontal="center"/>
    </xf>
    <xf numFmtId="49" fontId="9" fillId="0" borderId="0" xfId="0" applyNumberFormat="1" applyFont="1"/>
    <xf numFmtId="171" fontId="10" fillId="0" borderId="8" xfId="2" applyNumberFormat="1" applyFont="1" applyFill="1" applyBorder="1"/>
    <xf numFmtId="171" fontId="8" fillId="0" borderId="8" xfId="2" applyNumberFormat="1" applyFont="1" applyBorder="1"/>
    <xf numFmtId="165" fontId="10" fillId="0" borderId="14" xfId="0" applyNumberFormat="1" applyFont="1" applyBorder="1"/>
    <xf numFmtId="171" fontId="10" fillId="0" borderId="8" xfId="3" applyNumberFormat="1" applyFont="1" applyFill="1" applyBorder="1"/>
    <xf numFmtId="171" fontId="8" fillId="0" borderId="8" xfId="3" applyNumberFormat="1" applyFont="1" applyFill="1" applyBorder="1"/>
    <xf numFmtId="171" fontId="10" fillId="0" borderId="8" xfId="3" applyNumberFormat="1" applyFont="1" applyBorder="1"/>
    <xf numFmtId="171" fontId="8" fillId="0" borderId="8" xfId="3" applyNumberFormat="1" applyFont="1" applyBorder="1"/>
    <xf numFmtId="165" fontId="6" fillId="0" borderId="0" xfId="0" applyNumberFormat="1" applyFont="1" applyAlignment="1"/>
    <xf numFmtId="171" fontId="8" fillId="0" borderId="8" xfId="0" applyNumberFormat="1" applyFont="1" applyBorder="1"/>
    <xf numFmtId="165" fontId="8" fillId="0" borderId="8" xfId="1" applyNumberFormat="1" applyFont="1" applyBorder="1" applyAlignment="1">
      <alignment horizontal="right"/>
    </xf>
    <xf numFmtId="171" fontId="22" fillId="0" borderId="8" xfId="0" applyNumberFormat="1" applyFont="1" applyBorder="1"/>
    <xf numFmtId="165" fontId="10" fillId="0" borderId="8" xfId="0" applyNumberFormat="1" applyFont="1" applyFill="1" applyBorder="1" applyAlignment="1"/>
    <xf numFmtId="165" fontId="10" fillId="0" borderId="0" xfId="0" applyNumberFormat="1" applyFont="1" applyBorder="1" applyAlignment="1">
      <alignment horizontal="left"/>
    </xf>
    <xf numFmtId="165" fontId="8" fillId="0" borderId="19" xfId="0" applyNumberFormat="1" applyFont="1" applyFill="1" applyBorder="1" applyAlignment="1"/>
    <xf numFmtId="165" fontId="8" fillId="0" borderId="27" xfId="0" applyNumberFormat="1" applyFont="1" applyFill="1" applyBorder="1" applyAlignment="1"/>
    <xf numFmtId="165" fontId="11" fillId="0" borderId="16" xfId="0" applyNumberFormat="1" applyFont="1" applyBorder="1"/>
    <xf numFmtId="165" fontId="11" fillId="0" borderId="15" xfId="0" applyNumberFormat="1" applyFont="1" applyBorder="1"/>
    <xf numFmtId="165" fontId="11" fillId="0" borderId="18" xfId="0" applyNumberFormat="1" applyFont="1" applyBorder="1"/>
    <xf numFmtId="165" fontId="3" fillId="0" borderId="18" xfId="0" applyNumberFormat="1" applyFont="1" applyBorder="1"/>
    <xf numFmtId="165" fontId="3" fillId="0" borderId="0" xfId="0" applyNumberFormat="1" applyFont="1" applyBorder="1" applyAlignment="1">
      <alignment horizontal="center"/>
    </xf>
    <xf numFmtId="165" fontId="11" fillId="0" borderId="17" xfId="0" applyNumberFormat="1" applyFont="1" applyBorder="1"/>
    <xf numFmtId="165" fontId="11" fillId="0" borderId="25" xfId="0" applyNumberFormat="1" applyFont="1" applyBorder="1"/>
    <xf numFmtId="165" fontId="3" fillId="0" borderId="17" xfId="0" applyNumberFormat="1" applyFont="1" applyBorder="1"/>
    <xf numFmtId="165" fontId="10" fillId="0" borderId="25" xfId="0" applyNumberFormat="1" applyFont="1" applyBorder="1"/>
    <xf numFmtId="168" fontId="3" fillId="0" borderId="0" xfId="0" applyNumberFormat="1" applyFont="1" applyAlignment="1">
      <alignment horizontal="center"/>
    </xf>
    <xf numFmtId="165" fontId="8" fillId="0" borderId="3" xfId="1" applyNumberFormat="1" applyFont="1" applyBorder="1" applyAlignment="1">
      <alignment horizontal="right"/>
    </xf>
    <xf numFmtId="166" fontId="10" fillId="0" borderId="5" xfId="0" applyNumberFormat="1" applyFont="1" applyFill="1" applyBorder="1"/>
    <xf numFmtId="166" fontId="8" fillId="0" borderId="8" xfId="0" applyNumberFormat="1" applyFont="1" applyFill="1" applyBorder="1"/>
    <xf numFmtId="166" fontId="8" fillId="0" borderId="8" xfId="0" applyNumberFormat="1" applyFont="1" applyFill="1" applyBorder="1" applyAlignment="1"/>
    <xf numFmtId="166" fontId="8" fillId="0" borderId="3" xfId="0" applyNumberFormat="1" applyFont="1" applyFill="1" applyBorder="1"/>
    <xf numFmtId="166" fontId="10" fillId="0" borderId="3" xfId="0" applyNumberFormat="1" applyFont="1" applyFill="1" applyBorder="1"/>
    <xf numFmtId="166" fontId="8" fillId="0" borderId="8" xfId="0" applyNumberFormat="1" applyFont="1" applyFill="1" applyBorder="1" applyAlignment="1">
      <alignment horizontal="center"/>
    </xf>
    <xf numFmtId="166" fontId="3" fillId="0" borderId="0" xfId="0" applyNumberFormat="1" applyFont="1"/>
    <xf numFmtId="165" fontId="10" fillId="0" borderId="3" xfId="0" applyNumberFormat="1" applyFont="1" applyFill="1" applyBorder="1" applyAlignment="1">
      <alignment horizontal="center"/>
    </xf>
    <xf numFmtId="166" fontId="10" fillId="0" borderId="3" xfId="0" applyNumberFormat="1" applyFont="1" applyFill="1" applyBorder="1" applyAlignment="1">
      <alignment horizontal="center"/>
    </xf>
    <xf numFmtId="166" fontId="8" fillId="0" borderId="5" xfId="0" applyNumberFormat="1" applyFont="1" applyFill="1" applyBorder="1" applyAlignment="1">
      <alignment horizontal="center"/>
    </xf>
    <xf numFmtId="166" fontId="8" fillId="0" borderId="5" xfId="0" applyNumberFormat="1" applyFont="1" applyFill="1" applyBorder="1"/>
    <xf numFmtId="166" fontId="8" fillId="0" borderId="5" xfId="0" applyNumberFormat="1" applyFont="1" applyFill="1" applyBorder="1" applyAlignment="1">
      <alignment horizontal="right"/>
    </xf>
    <xf numFmtId="166" fontId="8" fillId="0" borderId="8" xfId="0" applyNumberFormat="1" applyFont="1" applyFill="1" applyBorder="1" applyAlignment="1">
      <alignment horizontal="right"/>
    </xf>
    <xf numFmtId="166" fontId="10" fillId="0" borderId="3" xfId="0" applyNumberFormat="1" applyFont="1" applyFill="1" applyBorder="1" applyAlignment="1">
      <alignment horizontal="right"/>
    </xf>
    <xf numFmtId="171" fontId="10" fillId="0" borderId="8" xfId="0" applyNumberFormat="1" applyFont="1" applyBorder="1" applyProtection="1"/>
    <xf numFmtId="165" fontId="8" fillId="0" borderId="8" xfId="0" applyNumberFormat="1" applyFont="1" applyBorder="1" applyAlignment="1"/>
    <xf numFmtId="165" fontId="10" fillId="0" borderId="28" xfId="0" applyNumberFormat="1" applyFont="1" applyFill="1" applyBorder="1" applyAlignment="1"/>
    <xf numFmtId="9" fontId="8" fillId="0" borderId="0" xfId="4" applyFont="1" applyFill="1" applyBorder="1" applyAlignment="1">
      <alignment horizontal="right"/>
    </xf>
    <xf numFmtId="9" fontId="9" fillId="0" borderId="0" xfId="4" applyFont="1"/>
    <xf numFmtId="165" fontId="6" fillId="0" borderId="0" xfId="0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 wrapText="1"/>
    </xf>
    <xf numFmtId="4" fontId="6" fillId="0" borderId="0" xfId="0" applyNumberFormat="1" applyFont="1" applyFill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169" fontId="16" fillId="0" borderId="0" xfId="0" applyNumberFormat="1" applyFont="1" applyFill="1" applyAlignment="1">
      <alignment horizontal="center"/>
    </xf>
    <xf numFmtId="169" fontId="17" fillId="0" borderId="0" xfId="0" applyNumberFormat="1" applyFont="1" applyFill="1" applyAlignment="1">
      <alignment horizontal="center"/>
    </xf>
    <xf numFmtId="165" fontId="8" fillId="0" borderId="30" xfId="0" applyNumberFormat="1" applyFont="1" applyFill="1" applyBorder="1"/>
    <xf numFmtId="165" fontId="10" fillId="0" borderId="31" xfId="0" applyNumberFormat="1" applyFont="1" applyFill="1" applyBorder="1" applyAlignment="1">
      <alignment horizontal="center"/>
    </xf>
    <xf numFmtId="165" fontId="10" fillId="0" borderId="32" xfId="0" applyNumberFormat="1" applyFont="1" applyFill="1" applyBorder="1" applyAlignment="1">
      <alignment horizontal="center"/>
    </xf>
    <xf numFmtId="165" fontId="10" fillId="0" borderId="33" xfId="0" applyNumberFormat="1" applyFont="1" applyFill="1" applyBorder="1" applyAlignment="1">
      <alignment vertical="center"/>
    </xf>
    <xf numFmtId="165" fontId="10" fillId="0" borderId="31" xfId="0" applyNumberFormat="1" applyFont="1" applyFill="1" applyBorder="1" applyAlignment="1">
      <alignment horizontal="center" vertical="center"/>
    </xf>
    <xf numFmtId="165" fontId="10" fillId="0" borderId="32" xfId="0" applyNumberFormat="1" applyFont="1" applyFill="1" applyBorder="1" applyAlignment="1">
      <alignment horizontal="center" vertical="center"/>
    </xf>
    <xf numFmtId="171" fontId="10" fillId="0" borderId="3" xfId="2" applyNumberFormat="1" applyFont="1" applyFill="1" applyBorder="1"/>
    <xf numFmtId="171" fontId="10" fillId="0" borderId="3" xfId="3" applyNumberFormat="1" applyFont="1" applyFill="1" applyBorder="1"/>
    <xf numFmtId="171" fontId="8" fillId="0" borderId="3" xfId="3" applyNumberFormat="1" applyFont="1" applyFill="1" applyBorder="1"/>
    <xf numFmtId="165" fontId="10" fillId="0" borderId="29" xfId="0" applyNumberFormat="1" applyFont="1" applyBorder="1"/>
    <xf numFmtId="171" fontId="8" fillId="0" borderId="3" xfId="0" applyNumberFormat="1" applyFont="1" applyBorder="1"/>
    <xf numFmtId="171" fontId="22" fillId="0" borderId="3" xfId="0" applyNumberFormat="1" applyFont="1" applyBorder="1"/>
    <xf numFmtId="171" fontId="10" fillId="0" borderId="3" xfId="0" applyNumberFormat="1" applyFont="1" applyBorder="1"/>
    <xf numFmtId="165" fontId="8" fillId="0" borderId="6" xfId="0" applyNumberFormat="1" applyFont="1" applyBorder="1"/>
    <xf numFmtId="165" fontId="8" fillId="0" borderId="23" xfId="0" applyNumberFormat="1" applyFont="1" applyFill="1" applyBorder="1" applyAlignment="1"/>
    <xf numFmtId="165" fontId="8" fillId="0" borderId="34" xfId="0" applyNumberFormat="1" applyFont="1" applyFill="1" applyBorder="1" applyAlignment="1"/>
    <xf numFmtId="166" fontId="10" fillId="0" borderId="6" xfId="0" applyNumberFormat="1" applyFont="1" applyFill="1" applyBorder="1"/>
    <xf numFmtId="165" fontId="10" fillId="0" borderId="8" xfId="0" applyNumberFormat="1" applyFont="1" applyFill="1" applyBorder="1"/>
    <xf numFmtId="165" fontId="10" fillId="0" borderId="5" xfId="0" applyNumberFormat="1" applyFont="1" applyFill="1" applyBorder="1"/>
    <xf numFmtId="165" fontId="10" fillId="0" borderId="30" xfId="0" applyNumberFormat="1" applyFont="1" applyBorder="1"/>
    <xf numFmtId="171" fontId="10" fillId="0" borderId="3" xfId="0" applyNumberFormat="1" applyFont="1" applyBorder="1" applyProtection="1"/>
    <xf numFmtId="165" fontId="10" fillId="0" borderId="6" xfId="0" applyNumberFormat="1" applyFont="1" applyBorder="1" applyAlignment="1"/>
    <xf numFmtId="165" fontId="10" fillId="0" borderId="3" xfId="0" applyNumberFormat="1" applyFont="1" applyBorder="1" applyAlignment="1"/>
    <xf numFmtId="165" fontId="8" fillId="0" borderId="3" xfId="0" applyNumberFormat="1" applyFont="1" applyBorder="1" applyAlignment="1"/>
    <xf numFmtId="165" fontId="8" fillId="0" borderId="34" xfId="0" applyNumberFormat="1" applyFont="1" applyBorder="1" applyAlignment="1"/>
    <xf numFmtId="166" fontId="10" fillId="0" borderId="8" xfId="0" applyNumberFormat="1" applyFont="1" applyBorder="1" applyAlignment="1">
      <alignment horizontal="center"/>
    </xf>
    <xf numFmtId="172" fontId="10" fillId="0" borderId="27" xfId="0" applyNumberFormat="1" applyFont="1" applyFill="1" applyBorder="1" applyAlignment="1">
      <alignment horizontal="right"/>
    </xf>
    <xf numFmtId="172" fontId="10" fillId="0" borderId="32" xfId="0" applyNumberFormat="1" applyFont="1" applyFill="1" applyBorder="1" applyAlignment="1">
      <alignment horizontal="right"/>
    </xf>
    <xf numFmtId="3" fontId="0" fillId="0" borderId="0" xfId="0" applyNumberFormat="1" applyFont="1"/>
    <xf numFmtId="165" fontId="3" fillId="0" borderId="0" xfId="0" applyNumberFormat="1" applyFont="1" applyBorder="1"/>
    <xf numFmtId="166" fontId="10" fillId="0" borderId="0" xfId="0" applyNumberFormat="1" applyFont="1" applyFill="1" applyBorder="1"/>
    <xf numFmtId="165" fontId="3" fillId="0" borderId="24" xfId="0" applyNumberFormat="1" applyFont="1" applyBorder="1"/>
    <xf numFmtId="165" fontId="8" fillId="0" borderId="19" xfId="0" applyNumberFormat="1" applyFont="1" applyBorder="1"/>
    <xf numFmtId="165" fontId="8" fillId="0" borderId="27" xfId="0" applyNumberFormat="1" applyFont="1" applyBorder="1"/>
    <xf numFmtId="165" fontId="8" fillId="0" borderId="35" xfId="0" applyNumberFormat="1" applyFont="1" applyBorder="1"/>
    <xf numFmtId="165" fontId="8" fillId="0" borderId="36" xfId="0" applyNumberFormat="1" applyFont="1" applyBorder="1"/>
    <xf numFmtId="171" fontId="10" fillId="0" borderId="28" xfId="2" applyNumberFormat="1" applyFont="1" applyFill="1" applyBorder="1"/>
    <xf numFmtId="171" fontId="10" fillId="0" borderId="14" xfId="2" applyNumberFormat="1" applyFont="1" applyFill="1" applyBorder="1"/>
    <xf numFmtId="165" fontId="8" fillId="0" borderId="3" xfId="0" applyNumberFormat="1" applyFont="1" applyBorder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9" fontId="2" fillId="0" borderId="0" xfId="0" applyNumberFormat="1" applyFont="1" applyFill="1" applyAlignment="1">
      <alignment horizontal="center"/>
    </xf>
    <xf numFmtId="165" fontId="6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4" fontId="10" fillId="0" borderId="1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/>
    </xf>
    <xf numFmtId="165" fontId="10" fillId="0" borderId="6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 wrapText="1"/>
    </xf>
    <xf numFmtId="169" fontId="2" fillId="0" borderId="0" xfId="0" applyNumberFormat="1" applyFont="1" applyFill="1" applyAlignment="1">
      <alignment horizontal="center" wrapText="1"/>
    </xf>
  </cellXfs>
  <cellStyles count="5">
    <cellStyle name="Millares [0]" xfId="1" builtinId="6"/>
    <cellStyle name="Normal" xfId="0" builtinId="0"/>
    <cellStyle name="Normal 2" xfId="2"/>
    <cellStyle name="Normal 3" xfId="3"/>
    <cellStyle name="Porcentual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3"/>
  <sheetViews>
    <sheetView topLeftCell="A14" zoomScaleNormal="100" zoomScalePageLayoutView="50" workbookViewId="0">
      <selection activeCell="H39" sqref="H39"/>
    </sheetView>
  </sheetViews>
  <sheetFormatPr baseColWidth="10" defaultColWidth="11.42578125" defaultRowHeight="12.75"/>
  <cols>
    <col min="1" max="1" width="0.85546875" style="1" customWidth="1"/>
    <col min="2" max="2" width="50.7109375" style="1" customWidth="1"/>
    <col min="3" max="3" width="14.7109375" style="53" customWidth="1"/>
    <col min="4" max="4" width="12.7109375" style="72" customWidth="1"/>
    <col min="5" max="5" width="12.7109375" style="1" customWidth="1"/>
    <col min="6" max="6" width="0.85546875" style="1" customWidth="1"/>
    <col min="7" max="7" width="50.7109375" style="1" customWidth="1"/>
    <col min="8" max="8" width="14.7109375" style="56" customWidth="1"/>
    <col min="9" max="10" width="12.7109375" style="1" customWidth="1"/>
    <col min="11" max="12" width="12.5703125" style="1" customWidth="1"/>
    <col min="13" max="14" width="11.7109375" style="1" customWidth="1"/>
    <col min="15" max="16384" width="11.42578125" style="1"/>
  </cols>
  <sheetData>
    <row r="1" spans="1:14" s="135" customFormat="1" ht="20.25" customHeight="1">
      <c r="A1" s="250" t="s">
        <v>195</v>
      </c>
      <c r="B1" s="250"/>
      <c r="C1" s="250"/>
      <c r="D1" s="250"/>
      <c r="E1" s="250"/>
      <c r="F1" s="250"/>
      <c r="G1" s="250"/>
      <c r="H1" s="250"/>
      <c r="I1" s="250"/>
      <c r="J1" s="250"/>
    </row>
    <row r="3" spans="1:14" ht="15.75">
      <c r="A3" s="252" t="s">
        <v>224</v>
      </c>
      <c r="B3" s="252"/>
      <c r="C3" s="252"/>
      <c r="D3" s="252"/>
      <c r="E3" s="252"/>
      <c r="F3" s="252"/>
      <c r="G3" s="252"/>
      <c r="H3" s="252"/>
      <c r="I3" s="252"/>
      <c r="J3" s="252"/>
      <c r="K3" s="64"/>
      <c r="L3" s="64"/>
    </row>
    <row r="4" spans="1:14" ht="15">
      <c r="A4" s="251" t="s">
        <v>46</v>
      </c>
      <c r="B4" s="251"/>
      <c r="C4" s="251"/>
      <c r="D4" s="251"/>
      <c r="E4" s="251"/>
      <c r="F4" s="251"/>
      <c r="G4" s="251"/>
      <c r="H4" s="251"/>
      <c r="I4" s="251"/>
      <c r="J4" s="251"/>
      <c r="K4" s="40"/>
      <c r="L4" s="40"/>
    </row>
    <row r="5" spans="1:14" ht="15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40"/>
      <c r="L5" s="40"/>
    </row>
    <row r="6" spans="1:14" ht="13.5" thickBot="1">
      <c r="I6" s="4"/>
      <c r="J6" s="4"/>
      <c r="K6" s="4"/>
      <c r="L6" s="4"/>
    </row>
    <row r="7" spans="1:14" s="8" customFormat="1" ht="12.75" customHeight="1">
      <c r="A7" s="94"/>
      <c r="B7" s="95"/>
      <c r="C7" s="5" t="s">
        <v>4</v>
      </c>
      <c r="D7" s="253" t="s">
        <v>225</v>
      </c>
      <c r="E7" s="255" t="s">
        <v>226</v>
      </c>
      <c r="F7" s="95"/>
      <c r="G7" s="95"/>
      <c r="H7" s="5" t="s">
        <v>4</v>
      </c>
      <c r="I7" s="255" t="s">
        <v>225</v>
      </c>
      <c r="J7" s="257" t="s">
        <v>226</v>
      </c>
      <c r="K7" s="7"/>
      <c r="L7" s="7"/>
    </row>
    <row r="8" spans="1:14" s="156" customFormat="1" ht="12.75" customHeight="1">
      <c r="A8" s="151"/>
      <c r="B8" s="152" t="s">
        <v>1</v>
      </c>
      <c r="C8" s="153" t="s">
        <v>5</v>
      </c>
      <c r="D8" s="254"/>
      <c r="E8" s="256"/>
      <c r="F8" s="154"/>
      <c r="G8" s="152" t="s">
        <v>53</v>
      </c>
      <c r="H8" s="153" t="s">
        <v>5</v>
      </c>
      <c r="I8" s="256"/>
      <c r="J8" s="258"/>
      <c r="K8" s="155"/>
      <c r="L8" s="155"/>
    </row>
    <row r="9" spans="1:14" ht="12.75" customHeight="1">
      <c r="A9" s="97"/>
      <c r="B9" s="17"/>
      <c r="C9" s="98"/>
      <c r="D9" s="99"/>
      <c r="E9" s="100"/>
      <c r="F9" s="101"/>
      <c r="G9" s="110"/>
      <c r="H9" s="113"/>
      <c r="I9" s="88"/>
      <c r="J9" s="89"/>
      <c r="K9" s="10"/>
      <c r="L9" s="10"/>
      <c r="M9" s="8"/>
    </row>
    <row r="10" spans="1:14" s="8" customFormat="1" ht="12.75" customHeight="1">
      <c r="A10" s="103"/>
      <c r="B10" s="11" t="s">
        <v>54</v>
      </c>
      <c r="C10" s="54"/>
      <c r="D10" s="150">
        <f>+D11+D14+D18+D19+D22+D23</f>
        <v>297537423</v>
      </c>
      <c r="E10" s="150">
        <v>299884100</v>
      </c>
      <c r="F10" s="11"/>
      <c r="G10" s="38" t="s">
        <v>60</v>
      </c>
      <c r="H10" s="54" t="s">
        <v>109</v>
      </c>
      <c r="I10" s="246">
        <f>+I11+I16+I17</f>
        <v>291700296</v>
      </c>
      <c r="J10" s="247">
        <v>286985915.15728831</v>
      </c>
      <c r="K10" s="12"/>
      <c r="L10" s="12"/>
    </row>
    <row r="11" spans="1:14" s="8" customFormat="1" ht="12.75" customHeight="1">
      <c r="A11" s="104"/>
      <c r="B11" s="38" t="s">
        <v>55</v>
      </c>
      <c r="C11" s="54" t="s">
        <v>47</v>
      </c>
      <c r="D11" s="107">
        <f>+SUM(D12:D13)</f>
        <v>53560124</v>
      </c>
      <c r="E11" s="107">
        <v>52599360</v>
      </c>
      <c r="F11" s="38"/>
      <c r="G11" s="111" t="s">
        <v>15</v>
      </c>
      <c r="H11" s="54" t="s">
        <v>173</v>
      </c>
      <c r="I11" s="107">
        <f>+SUM(I12:I15)</f>
        <v>269414506</v>
      </c>
      <c r="J11" s="90">
        <v>262415487</v>
      </c>
      <c r="K11" s="13"/>
      <c r="L11" s="13"/>
      <c r="N11" s="14"/>
    </row>
    <row r="12" spans="1:14" s="8" customFormat="1" ht="12.75" customHeight="1">
      <c r="A12" s="104"/>
      <c r="B12" s="37" t="s">
        <v>92</v>
      </c>
      <c r="C12" s="54"/>
      <c r="D12" s="158">
        <v>4806089</v>
      </c>
      <c r="E12" s="158">
        <v>2221648</v>
      </c>
      <c r="F12" s="37"/>
      <c r="G12" s="38" t="s">
        <v>12</v>
      </c>
      <c r="H12" s="54"/>
      <c r="I12" s="157">
        <v>199000000</v>
      </c>
      <c r="J12" s="216">
        <v>197000000</v>
      </c>
      <c r="K12" s="13"/>
      <c r="L12" s="13"/>
      <c r="N12" s="15"/>
    </row>
    <row r="13" spans="1:14" ht="12.75" customHeight="1">
      <c r="A13" s="105"/>
      <c r="B13" s="37" t="s">
        <v>93</v>
      </c>
      <c r="C13" s="54"/>
      <c r="D13" s="158">
        <v>48754035</v>
      </c>
      <c r="E13" s="158">
        <v>50377712</v>
      </c>
      <c r="F13" s="37"/>
      <c r="G13" s="38" t="s">
        <v>13</v>
      </c>
      <c r="H13" s="54"/>
      <c r="I13" s="157">
        <v>7588004</v>
      </c>
      <c r="J13" s="216">
        <v>3300000</v>
      </c>
      <c r="K13" s="13"/>
      <c r="L13" s="13"/>
      <c r="M13" s="8"/>
    </row>
    <row r="14" spans="1:14" ht="12.75" customHeight="1">
      <c r="A14" s="105"/>
      <c r="B14" s="38" t="s">
        <v>56</v>
      </c>
      <c r="C14" s="54" t="s">
        <v>44</v>
      </c>
      <c r="D14" s="107">
        <f>+SUM(D15:D17)</f>
        <v>160038516</v>
      </c>
      <c r="E14" s="107">
        <v>167340852</v>
      </c>
      <c r="F14" s="102"/>
      <c r="G14" s="38" t="s">
        <v>14</v>
      </c>
      <c r="H14" s="54"/>
      <c r="I14" s="157">
        <f>8498161+48615167+13201721-I13-4</f>
        <v>62727041</v>
      </c>
      <c r="J14" s="216">
        <v>61327073</v>
      </c>
      <c r="K14" s="3"/>
      <c r="L14" s="3"/>
      <c r="M14" s="8"/>
      <c r="N14" s="14"/>
    </row>
    <row r="15" spans="1:14" ht="12.75" customHeight="1">
      <c r="A15" s="105"/>
      <c r="B15" s="37" t="s">
        <v>94</v>
      </c>
      <c r="C15" s="70"/>
      <c r="D15" s="158">
        <v>88477728</v>
      </c>
      <c r="E15" s="158">
        <v>91704112</v>
      </c>
      <c r="F15" s="102"/>
      <c r="G15" s="11" t="s">
        <v>105</v>
      </c>
      <c r="H15" s="54"/>
      <c r="I15" s="157">
        <f>'p&amp;l'!D54</f>
        <v>99461</v>
      </c>
      <c r="J15" s="216">
        <v>788414</v>
      </c>
      <c r="K15" s="18"/>
      <c r="L15" s="18"/>
      <c r="M15" s="8"/>
      <c r="N15" s="14"/>
    </row>
    <row r="16" spans="1:14" ht="12.75" customHeight="1">
      <c r="A16" s="105"/>
      <c r="B16" s="37" t="s">
        <v>8</v>
      </c>
      <c r="C16" s="70"/>
      <c r="D16" s="158">
        <v>71442776</v>
      </c>
      <c r="E16" s="158">
        <v>75626472</v>
      </c>
      <c r="F16" s="102"/>
      <c r="G16" s="11" t="s">
        <v>106</v>
      </c>
      <c r="H16" s="54" t="s">
        <v>174</v>
      </c>
      <c r="I16" s="160">
        <f>19822693-418598-503233</f>
        <v>18900862</v>
      </c>
      <c r="J16" s="217">
        <v>21520528</v>
      </c>
      <c r="K16" s="18"/>
      <c r="L16" s="18"/>
      <c r="M16" s="8"/>
      <c r="N16" s="14"/>
    </row>
    <row r="17" spans="1:14" ht="12.75" customHeight="1">
      <c r="A17" s="105"/>
      <c r="B17" s="37" t="s">
        <v>95</v>
      </c>
      <c r="C17" s="70"/>
      <c r="D17" s="158">
        <v>118012</v>
      </c>
      <c r="E17" s="158">
        <v>10268</v>
      </c>
      <c r="F17" s="102"/>
      <c r="G17" s="11" t="s">
        <v>107</v>
      </c>
      <c r="H17" s="54" t="s">
        <v>175</v>
      </c>
      <c r="I17" s="160">
        <v>3384928</v>
      </c>
      <c r="J17" s="217">
        <v>3049900.1572882999</v>
      </c>
      <c r="K17" s="18"/>
      <c r="L17" s="18"/>
      <c r="M17" s="8"/>
      <c r="N17" s="14"/>
    </row>
    <row r="18" spans="1:14" ht="12.75" customHeight="1">
      <c r="A18" s="105"/>
      <c r="B18" s="38" t="s">
        <v>96</v>
      </c>
      <c r="C18" s="54" t="s">
        <v>97</v>
      </c>
      <c r="D18" s="107">
        <v>21008888</v>
      </c>
      <c r="E18" s="107">
        <v>20342944</v>
      </c>
      <c r="F18" s="102"/>
      <c r="G18" s="11"/>
      <c r="H18" s="54"/>
      <c r="I18" s="160"/>
      <c r="J18" s="217"/>
      <c r="K18" s="18"/>
      <c r="L18" s="18"/>
      <c r="M18" s="8"/>
      <c r="N18" s="14"/>
    </row>
    <row r="19" spans="1:14" ht="12.75" customHeight="1">
      <c r="A19" s="105"/>
      <c r="B19" s="38" t="s">
        <v>98</v>
      </c>
      <c r="C19" s="54"/>
      <c r="D19" s="107">
        <f>+SUM(D20:D21)</f>
        <v>33884004</v>
      </c>
      <c r="E19" s="107">
        <v>32465117</v>
      </c>
      <c r="F19" s="102"/>
      <c r="G19" s="11"/>
      <c r="H19" s="54"/>
      <c r="I19" s="157"/>
      <c r="J19" s="216"/>
      <c r="K19" s="18"/>
      <c r="L19" s="200"/>
      <c r="M19" s="200"/>
      <c r="N19" s="14"/>
    </row>
    <row r="20" spans="1:14" ht="12.75" customHeight="1">
      <c r="A20" s="105"/>
      <c r="B20" s="37" t="s">
        <v>99</v>
      </c>
      <c r="C20" s="54" t="s">
        <v>184</v>
      </c>
      <c r="D20" s="163">
        <f>29320966-503233</f>
        <v>28817733</v>
      </c>
      <c r="E20" s="163">
        <v>28458242</v>
      </c>
      <c r="F20" s="102"/>
      <c r="G20" s="38" t="s">
        <v>61</v>
      </c>
      <c r="H20" s="54"/>
      <c r="I20" s="150">
        <f>+I21+I22+I26+I27+I28</f>
        <v>72406442</v>
      </c>
      <c r="J20" s="159">
        <v>77873471</v>
      </c>
      <c r="K20" s="18"/>
      <c r="L20" s="18"/>
      <c r="M20" s="8"/>
      <c r="N20" s="14"/>
    </row>
    <row r="21" spans="1:14" ht="12.75" customHeight="1">
      <c r="A21" s="105"/>
      <c r="B21" s="37" t="s">
        <v>9</v>
      </c>
      <c r="C21" s="54" t="s">
        <v>232</v>
      </c>
      <c r="D21" s="163">
        <v>5066271</v>
      </c>
      <c r="E21" s="163">
        <v>4006875</v>
      </c>
      <c r="F21" s="102"/>
      <c r="G21" s="38" t="s">
        <v>108</v>
      </c>
      <c r="H21" s="54" t="s">
        <v>176</v>
      </c>
      <c r="I21" s="107">
        <v>2367637</v>
      </c>
      <c r="J21" s="90">
        <v>2245729</v>
      </c>
      <c r="K21" s="18"/>
      <c r="L21" s="18"/>
      <c r="M21" s="8"/>
      <c r="N21" s="14"/>
    </row>
    <row r="22" spans="1:14" ht="12.75" customHeight="1">
      <c r="A22" s="105"/>
      <c r="B22" s="38" t="s">
        <v>100</v>
      </c>
      <c r="C22" s="54" t="s">
        <v>48</v>
      </c>
      <c r="D22" s="162">
        <v>16921699</v>
      </c>
      <c r="E22" s="162">
        <v>16347674</v>
      </c>
      <c r="F22" s="102"/>
      <c r="G22" s="38" t="s">
        <v>110</v>
      </c>
      <c r="H22" s="54" t="s">
        <v>153</v>
      </c>
      <c r="I22" s="107">
        <f>+SUM(I23:I25)</f>
        <v>60888209</v>
      </c>
      <c r="J22" s="90">
        <v>65504868</v>
      </c>
      <c r="K22" s="3"/>
      <c r="L22" s="3"/>
      <c r="M22" s="8"/>
      <c r="N22" s="14"/>
    </row>
    <row r="23" spans="1:14" ht="12.75" customHeight="1">
      <c r="A23" s="105"/>
      <c r="B23" s="38" t="s">
        <v>101</v>
      </c>
      <c r="C23" s="54" t="s">
        <v>170</v>
      </c>
      <c r="D23" s="162">
        <v>12124192</v>
      </c>
      <c r="E23" s="162">
        <v>10788153</v>
      </c>
      <c r="F23" s="37"/>
      <c r="G23" s="37" t="s">
        <v>111</v>
      </c>
      <c r="H23" s="54"/>
      <c r="I23" s="161">
        <v>59943601</v>
      </c>
      <c r="J23" s="218">
        <v>64708765</v>
      </c>
      <c r="K23" s="3"/>
      <c r="L23" s="3"/>
      <c r="M23" s="8"/>
      <c r="N23" s="14"/>
    </row>
    <row r="24" spans="1:14" ht="12.75" customHeight="1">
      <c r="A24" s="105"/>
      <c r="B24" s="38"/>
      <c r="C24" s="54"/>
      <c r="D24" s="108"/>
      <c r="E24" s="108"/>
      <c r="F24" s="102"/>
      <c r="G24" s="37" t="s">
        <v>112</v>
      </c>
      <c r="H24" s="54"/>
      <c r="I24" s="161">
        <v>283390</v>
      </c>
      <c r="J24" s="218">
        <v>360901</v>
      </c>
      <c r="L24" s="17"/>
      <c r="M24" s="8"/>
      <c r="N24" s="14"/>
    </row>
    <row r="25" spans="1:14" s="8" customFormat="1" ht="12.75" customHeight="1">
      <c r="A25" s="103"/>
      <c r="B25" s="11"/>
      <c r="C25" s="107"/>
      <c r="D25" s="107"/>
      <c r="E25" s="107"/>
      <c r="F25" s="84"/>
      <c r="G25" s="37" t="s">
        <v>113</v>
      </c>
      <c r="H25" s="70"/>
      <c r="I25" s="161">
        <v>661218</v>
      </c>
      <c r="J25" s="218">
        <v>435202</v>
      </c>
      <c r="K25" s="12"/>
      <c r="L25" s="12"/>
    </row>
    <row r="26" spans="1:14" ht="12.75" customHeight="1">
      <c r="A26" s="105"/>
      <c r="B26" s="17"/>
      <c r="C26" s="137"/>
      <c r="D26" s="138"/>
      <c r="E26" s="138"/>
      <c r="F26" s="102"/>
      <c r="G26" s="38" t="s">
        <v>166</v>
      </c>
      <c r="H26" s="54" t="s">
        <v>91</v>
      </c>
      <c r="I26" s="107">
        <v>1071631</v>
      </c>
      <c r="J26" s="90">
        <v>1338695</v>
      </c>
      <c r="K26" s="13"/>
      <c r="L26" s="13"/>
      <c r="M26" s="8"/>
    </row>
    <row r="27" spans="1:14" ht="12.75" customHeight="1">
      <c r="A27" s="105"/>
      <c r="B27" s="17"/>
      <c r="C27" s="137"/>
      <c r="D27" s="138"/>
      <c r="E27" s="138"/>
      <c r="F27" s="102"/>
      <c r="G27" s="11" t="s">
        <v>16</v>
      </c>
      <c r="H27" s="65" t="s">
        <v>170</v>
      </c>
      <c r="I27" s="107">
        <v>7733330</v>
      </c>
      <c r="J27" s="90">
        <v>8458932</v>
      </c>
      <c r="K27" s="13"/>
      <c r="L27" s="13"/>
      <c r="M27" s="8"/>
    </row>
    <row r="28" spans="1:14" ht="12.75" customHeight="1">
      <c r="A28" s="105"/>
      <c r="B28" s="17"/>
      <c r="C28" s="137"/>
      <c r="D28" s="138"/>
      <c r="E28" s="138"/>
      <c r="F28" s="102"/>
      <c r="G28" s="38" t="s">
        <v>115</v>
      </c>
      <c r="H28" s="54"/>
      <c r="I28" s="107">
        <v>345635</v>
      </c>
      <c r="J28" s="90">
        <v>325247</v>
      </c>
      <c r="K28" s="19"/>
      <c r="L28" s="19"/>
      <c r="M28" s="8"/>
    </row>
    <row r="29" spans="1:14" ht="12.75" customHeight="1">
      <c r="A29" s="105"/>
      <c r="B29" s="17"/>
      <c r="C29" s="137"/>
      <c r="D29" s="138"/>
      <c r="E29" s="138"/>
      <c r="F29" s="102"/>
      <c r="G29" s="38"/>
      <c r="H29" s="54"/>
      <c r="I29" s="107"/>
      <c r="J29" s="90"/>
      <c r="K29" s="19"/>
      <c r="L29" s="19"/>
      <c r="M29" s="8"/>
    </row>
    <row r="30" spans="1:14" ht="12.75" customHeight="1">
      <c r="A30" s="105"/>
      <c r="B30" s="17"/>
      <c r="C30" s="137"/>
      <c r="D30" s="138"/>
      <c r="E30" s="138"/>
      <c r="F30" s="102"/>
      <c r="G30" s="38" t="s">
        <v>62</v>
      </c>
      <c r="H30" s="54"/>
      <c r="I30" s="150">
        <f>+I31+I32+I36+I37+I43</f>
        <v>104726220</v>
      </c>
      <c r="J30" s="159">
        <v>97127016</v>
      </c>
      <c r="K30" s="19"/>
      <c r="L30" s="19"/>
      <c r="M30" s="8"/>
      <c r="N30" s="8"/>
    </row>
    <row r="31" spans="1:14" ht="12.75" customHeight="1">
      <c r="A31" s="105"/>
      <c r="B31" s="11" t="s">
        <v>57</v>
      </c>
      <c r="C31" s="54"/>
      <c r="D31" s="150">
        <f>+D32+D33+D38+D41+D42+D43</f>
        <v>171295535</v>
      </c>
      <c r="E31" s="150">
        <f>+E32+E33+E38+E41+E42+E43</f>
        <v>162102302</v>
      </c>
      <c r="F31" s="102"/>
      <c r="G31" s="11" t="s">
        <v>17</v>
      </c>
      <c r="H31" s="65" t="s">
        <v>176</v>
      </c>
      <c r="I31" s="107">
        <v>1902871</v>
      </c>
      <c r="J31" s="90">
        <v>2525955</v>
      </c>
      <c r="K31" s="4"/>
      <c r="L31" s="4"/>
      <c r="M31" s="201"/>
      <c r="N31" s="201"/>
    </row>
    <row r="32" spans="1:14" ht="12.75" customHeight="1">
      <c r="A32" s="105"/>
      <c r="B32" s="11" t="s">
        <v>3</v>
      </c>
      <c r="C32" s="54" t="s">
        <v>104</v>
      </c>
      <c r="D32" s="107">
        <v>5529321</v>
      </c>
      <c r="E32" s="107">
        <v>5152717</v>
      </c>
      <c r="F32" s="102"/>
      <c r="G32" s="11" t="s">
        <v>116</v>
      </c>
      <c r="H32" s="65" t="s">
        <v>153</v>
      </c>
      <c r="I32" s="107">
        <f>+SUM(I33:I35)</f>
        <v>43866345</v>
      </c>
      <c r="J32" s="90">
        <v>33971166</v>
      </c>
      <c r="K32" s="19"/>
      <c r="L32" s="19"/>
      <c r="M32" s="8"/>
    </row>
    <row r="33" spans="1:15" ht="12.75" customHeight="1">
      <c r="A33" s="104"/>
      <c r="B33" s="11" t="s">
        <v>58</v>
      </c>
      <c r="C33" s="54" t="s">
        <v>172</v>
      </c>
      <c r="D33" s="107">
        <f>+SUM(D34:D37)</f>
        <v>138595895</v>
      </c>
      <c r="E33" s="107">
        <v>128009670</v>
      </c>
      <c r="F33" s="80"/>
      <c r="G33" s="37" t="s">
        <v>111</v>
      </c>
      <c r="H33" s="54"/>
      <c r="I33" s="161">
        <v>39071225</v>
      </c>
      <c r="J33" s="218">
        <v>28079853</v>
      </c>
      <c r="K33" s="13"/>
      <c r="L33" s="13"/>
      <c r="M33" s="8"/>
    </row>
    <row r="34" spans="1:15" ht="12.75" customHeight="1">
      <c r="A34" s="104"/>
      <c r="B34" s="37" t="s">
        <v>11</v>
      </c>
      <c r="C34" s="54"/>
      <c r="D34" s="163">
        <v>111775364</v>
      </c>
      <c r="E34" s="163">
        <v>104610462</v>
      </c>
      <c r="F34" s="80"/>
      <c r="G34" s="37" t="s">
        <v>112</v>
      </c>
      <c r="H34" s="54"/>
      <c r="I34" s="161">
        <v>216959</v>
      </c>
      <c r="J34" s="218">
        <v>267651</v>
      </c>
      <c r="K34" s="20"/>
      <c r="L34" s="20"/>
      <c r="M34" s="8"/>
    </row>
    <row r="35" spans="1:15" ht="12.75" customHeight="1">
      <c r="A35" s="104"/>
      <c r="B35" s="37" t="s">
        <v>102</v>
      </c>
      <c r="C35" s="54" t="s">
        <v>91</v>
      </c>
      <c r="D35" s="163">
        <v>2634455</v>
      </c>
      <c r="E35" s="163">
        <v>1989402</v>
      </c>
      <c r="F35" s="80"/>
      <c r="G35" s="37" t="s">
        <v>113</v>
      </c>
      <c r="H35" s="70"/>
      <c r="I35" s="161">
        <v>4578161</v>
      </c>
      <c r="J35" s="218">
        <v>5623662</v>
      </c>
      <c r="K35" s="20"/>
      <c r="L35" s="20"/>
      <c r="M35" s="8"/>
    </row>
    <row r="36" spans="1:15" s="8" customFormat="1" ht="12.75" customHeight="1">
      <c r="A36" s="104"/>
      <c r="B36" s="17" t="s">
        <v>163</v>
      </c>
      <c r="C36" s="70"/>
      <c r="D36" s="161">
        <v>397129</v>
      </c>
      <c r="E36" s="161">
        <v>428641</v>
      </c>
      <c r="F36" s="80"/>
      <c r="G36" s="112" t="s">
        <v>165</v>
      </c>
      <c r="H36" s="54" t="s">
        <v>91</v>
      </c>
      <c r="I36" s="107">
        <v>499255</v>
      </c>
      <c r="J36" s="90">
        <v>137054</v>
      </c>
      <c r="K36" s="13"/>
      <c r="L36" s="13"/>
    </row>
    <row r="37" spans="1:15" s="8" customFormat="1" ht="12.75" customHeight="1">
      <c r="A37" s="104"/>
      <c r="B37" s="17" t="s">
        <v>164</v>
      </c>
      <c r="C37" s="54" t="s">
        <v>171</v>
      </c>
      <c r="D37" s="161">
        <v>23788947</v>
      </c>
      <c r="E37" s="161">
        <v>20981165</v>
      </c>
      <c r="F37" s="80"/>
      <c r="G37" s="38" t="s">
        <v>63</v>
      </c>
      <c r="H37" s="54"/>
      <c r="I37" s="160">
        <v>56942133</v>
      </c>
      <c r="J37" s="217">
        <v>58442991</v>
      </c>
      <c r="K37" s="13"/>
      <c r="L37" s="13"/>
    </row>
    <row r="38" spans="1:15" s="8" customFormat="1" ht="12.75" customHeight="1">
      <c r="A38" s="104"/>
      <c r="B38" s="11" t="s">
        <v>228</v>
      </c>
      <c r="C38" s="54"/>
      <c r="D38" s="107">
        <f>SUM(D39:D40)</f>
        <v>3908858</v>
      </c>
      <c r="E38" s="107">
        <v>2097703</v>
      </c>
      <c r="F38" s="80"/>
      <c r="G38" s="37" t="s">
        <v>18</v>
      </c>
      <c r="H38" s="54" t="s">
        <v>172</v>
      </c>
      <c r="I38" s="161">
        <v>25957737</v>
      </c>
      <c r="J38" s="218">
        <v>24889434</v>
      </c>
      <c r="K38" s="13"/>
      <c r="L38" s="13"/>
    </row>
    <row r="39" spans="1:15" s="8" customFormat="1" ht="12.75" customHeight="1">
      <c r="A39" s="104"/>
      <c r="B39" s="17" t="s">
        <v>9</v>
      </c>
      <c r="C39" s="54" t="s">
        <v>234</v>
      </c>
      <c r="D39" s="108">
        <v>3885175</v>
      </c>
      <c r="E39" s="108">
        <v>2097703</v>
      </c>
      <c r="F39" s="80"/>
      <c r="G39" s="37" t="s">
        <v>167</v>
      </c>
      <c r="H39" s="54" t="s">
        <v>235</v>
      </c>
      <c r="I39" s="161">
        <v>1679738</v>
      </c>
      <c r="J39" s="218">
        <v>795044</v>
      </c>
      <c r="K39" s="13"/>
      <c r="L39" s="13"/>
    </row>
    <row r="40" spans="1:15" s="8" customFormat="1" ht="12.75" customHeight="1">
      <c r="A40" s="104"/>
      <c r="B40" s="17" t="s">
        <v>229</v>
      </c>
      <c r="C40" s="54"/>
      <c r="D40" s="108">
        <v>23683</v>
      </c>
      <c r="E40" s="65" t="s">
        <v>59</v>
      </c>
      <c r="F40" s="80"/>
      <c r="G40" s="37" t="s">
        <v>168</v>
      </c>
      <c r="H40" s="54" t="s">
        <v>172</v>
      </c>
      <c r="I40" s="161">
        <v>15640670</v>
      </c>
      <c r="J40" s="218">
        <v>17252019</v>
      </c>
      <c r="K40" s="13"/>
      <c r="L40" s="13"/>
    </row>
    <row r="41" spans="1:15" s="8" customFormat="1" ht="12.75" customHeight="1">
      <c r="A41" s="104"/>
      <c r="B41" s="11" t="s">
        <v>194</v>
      </c>
      <c r="C41" s="54" t="s">
        <v>48</v>
      </c>
      <c r="D41" s="107">
        <v>6058299</v>
      </c>
      <c r="E41" s="107">
        <v>1024601</v>
      </c>
      <c r="F41" s="80"/>
      <c r="G41" s="37" t="s">
        <v>169</v>
      </c>
      <c r="H41" s="54"/>
      <c r="I41" s="161">
        <v>7030670</v>
      </c>
      <c r="J41" s="218">
        <v>8450748</v>
      </c>
      <c r="K41" s="13"/>
      <c r="L41" s="13"/>
    </row>
    <row r="42" spans="1:15" s="8" customFormat="1" ht="12.75" customHeight="1">
      <c r="A42" s="104"/>
      <c r="B42" s="11" t="s">
        <v>19</v>
      </c>
      <c r="C42" s="54"/>
      <c r="D42" s="136">
        <v>1942260</v>
      </c>
      <c r="E42" s="136">
        <v>1001352</v>
      </c>
      <c r="F42" s="80"/>
      <c r="G42" s="37" t="s">
        <v>164</v>
      </c>
      <c r="H42" s="54" t="s">
        <v>171</v>
      </c>
      <c r="I42" s="161">
        <v>6633318</v>
      </c>
      <c r="J42" s="218">
        <v>7055746</v>
      </c>
      <c r="K42" s="21"/>
      <c r="L42" s="21"/>
    </row>
    <row r="43" spans="1:15" s="8" customFormat="1" ht="12.75" customHeight="1">
      <c r="A43" s="104"/>
      <c r="B43" s="11" t="s">
        <v>103</v>
      </c>
      <c r="C43" s="54" t="s">
        <v>50</v>
      </c>
      <c r="D43" s="107">
        <v>15260902</v>
      </c>
      <c r="E43" s="107">
        <v>24816259</v>
      </c>
      <c r="F43" s="80"/>
      <c r="G43" s="38" t="s">
        <v>19</v>
      </c>
      <c r="H43" s="54"/>
      <c r="I43" s="122">
        <v>1515616</v>
      </c>
      <c r="J43" s="90">
        <v>2049850</v>
      </c>
      <c r="K43" s="13"/>
      <c r="L43" s="13"/>
      <c r="O43" s="201"/>
    </row>
    <row r="44" spans="1:15" ht="12.75" customHeight="1" thickBot="1">
      <c r="A44" s="210"/>
      <c r="B44" s="211" t="s">
        <v>2</v>
      </c>
      <c r="C44" s="212"/>
      <c r="D44" s="133">
        <f>+D31+D10</f>
        <v>468832958</v>
      </c>
      <c r="E44" s="133">
        <v>461986402</v>
      </c>
      <c r="F44" s="213"/>
      <c r="G44" s="214" t="s">
        <v>20</v>
      </c>
      <c r="H44" s="215"/>
      <c r="I44" s="133">
        <f>+I30+I20+I10</f>
        <v>468832958</v>
      </c>
      <c r="J44" s="219">
        <v>461986402.15728831</v>
      </c>
      <c r="K44" s="23"/>
      <c r="L44" s="23"/>
    </row>
    <row r="45" spans="1:15">
      <c r="A45" s="22"/>
      <c r="B45" s="22"/>
      <c r="C45" s="55"/>
      <c r="D45" s="74"/>
      <c r="E45" s="43"/>
      <c r="F45" s="22"/>
      <c r="G45" s="22"/>
      <c r="H45" s="57"/>
      <c r="I45" s="44"/>
      <c r="J45" s="44"/>
      <c r="K45" s="25"/>
      <c r="L45" s="25"/>
    </row>
    <row r="46" spans="1:15" ht="15" customHeight="1">
      <c r="A46" s="249" t="s">
        <v>223</v>
      </c>
      <c r="B46" s="249"/>
      <c r="C46" s="249"/>
      <c r="D46" s="249"/>
      <c r="E46" s="249"/>
      <c r="F46" s="249"/>
      <c r="G46" s="249"/>
      <c r="H46" s="249"/>
      <c r="I46" s="249"/>
      <c r="J46" s="249"/>
      <c r="K46" s="53"/>
      <c r="L46" s="53"/>
    </row>
    <row r="47" spans="1:15" ht="14.25">
      <c r="A47" s="22"/>
      <c r="B47" s="22"/>
      <c r="C47" s="55"/>
      <c r="D47" s="206"/>
      <c r="E47" s="202"/>
      <c r="F47" s="22"/>
      <c r="G47" s="22"/>
      <c r="H47" s="57"/>
      <c r="I47" s="43"/>
      <c r="J47" s="43"/>
      <c r="K47" s="24"/>
      <c r="L47" s="24"/>
    </row>
    <row r="48" spans="1:15">
      <c r="A48" s="22"/>
      <c r="B48" s="17"/>
      <c r="C48" s="7"/>
      <c r="D48" s="93"/>
      <c r="E48" s="43"/>
      <c r="F48" s="207"/>
      <c r="G48" s="45"/>
      <c r="H48" s="58"/>
      <c r="I48" s="55"/>
      <c r="J48" s="55"/>
      <c r="K48" s="53"/>
      <c r="L48" s="53"/>
    </row>
    <row r="49" spans="1:12">
      <c r="A49" s="22"/>
      <c r="B49" s="22"/>
      <c r="C49" s="55"/>
      <c r="D49" s="75"/>
      <c r="E49" s="22"/>
      <c r="F49" s="10"/>
      <c r="G49" s="10"/>
      <c r="H49" s="59"/>
      <c r="I49" s="46"/>
      <c r="J49" s="46"/>
      <c r="K49" s="27"/>
      <c r="L49" s="27"/>
    </row>
    <row r="50" spans="1:12">
      <c r="F50" s="4"/>
      <c r="G50" s="26"/>
      <c r="H50" s="60"/>
    </row>
    <row r="51" spans="1:12">
      <c r="F51" s="4"/>
      <c r="G51" s="4"/>
      <c r="H51" s="61"/>
    </row>
    <row r="52" spans="1:12">
      <c r="C52" s="53" t="s">
        <v>227</v>
      </c>
      <c r="D52" s="238">
        <f>D44-I44</f>
        <v>0</v>
      </c>
      <c r="E52" s="238">
        <f>E44-J44</f>
        <v>-0.1572883129119873</v>
      </c>
      <c r="F52" s="4"/>
      <c r="G52" s="4"/>
      <c r="H52" s="61"/>
    </row>
    <row r="53" spans="1:12">
      <c r="F53" s="4"/>
      <c r="G53" s="4"/>
      <c r="H53" s="61"/>
    </row>
  </sheetData>
  <sheetProtection password="CA9D"/>
  <mergeCells count="8">
    <mergeCell ref="A46:J46"/>
    <mergeCell ref="A1:J1"/>
    <mergeCell ref="A4:J4"/>
    <mergeCell ref="A3:J3"/>
    <mergeCell ref="D7:D8"/>
    <mergeCell ref="E7:E8"/>
    <mergeCell ref="I7:I8"/>
    <mergeCell ref="J7:J8"/>
  </mergeCells>
  <phoneticPr fontId="0" type="noConversion"/>
  <printOptions horizontalCentered="1"/>
  <pageMargins left="0" right="0" top="0.78740157480314965" bottom="0" header="0" footer="0.39370078740157483"/>
  <pageSetup paperSize="9" scale="84" orientation="landscape" useFirstPageNumber="1" horizontalDpi="4294967292" verticalDpi="300" r:id="rId1"/>
  <headerFooter alignWithMargins="0">
    <oddFooter>&amp;R&amp;"Arial,Negrita"&amp;9 1</oddFooter>
  </headerFooter>
  <ignoredErrors>
    <ignoredError sqref="I22:I29 D33 D14 D38 I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G74"/>
  <sheetViews>
    <sheetView topLeftCell="A26" zoomScaleNormal="100" workbookViewId="0">
      <selection activeCell="D45" sqref="D45"/>
    </sheetView>
  </sheetViews>
  <sheetFormatPr baseColWidth="10" defaultColWidth="11.42578125" defaultRowHeight="15"/>
  <cols>
    <col min="1" max="1" width="0.85546875" style="2" customWidth="1"/>
    <col min="2" max="2" width="66" style="2" bestFit="1" customWidth="1"/>
    <col min="3" max="3" width="11.7109375" style="62" customWidth="1"/>
    <col min="4" max="5" width="11.7109375" style="2" customWidth="1"/>
    <col min="6" max="6" width="11.28515625" style="2" customWidth="1"/>
    <col min="7" max="16384" width="11.42578125" style="2"/>
  </cols>
  <sheetData>
    <row r="1" spans="1:12" s="29" customFormat="1" ht="18.75">
      <c r="A1" s="259" t="s">
        <v>195</v>
      </c>
      <c r="B1" s="259"/>
      <c r="C1" s="259"/>
      <c r="D1" s="259"/>
      <c r="E1" s="259"/>
      <c r="F1" s="28"/>
      <c r="G1" s="28"/>
      <c r="H1" s="28"/>
      <c r="I1" s="28"/>
      <c r="J1" s="28"/>
      <c r="K1" s="28"/>
      <c r="L1" s="28"/>
    </row>
    <row r="2" spans="1:12" s="32" customFormat="1" ht="16.5">
      <c r="A2" s="30"/>
      <c r="B2" s="30"/>
      <c r="C2" s="64"/>
      <c r="D2" s="30"/>
      <c r="E2" s="30"/>
      <c r="F2" s="30"/>
      <c r="G2" s="30"/>
      <c r="H2" s="30"/>
      <c r="I2" s="30"/>
      <c r="J2" s="30"/>
      <c r="K2" s="30"/>
      <c r="L2" s="30"/>
    </row>
    <row r="3" spans="1:12" s="32" customFormat="1" ht="16.5">
      <c r="A3" s="252" t="s">
        <v>222</v>
      </c>
      <c r="B3" s="252"/>
      <c r="C3" s="252"/>
      <c r="D3" s="252"/>
      <c r="E3" s="252"/>
      <c r="F3" s="30"/>
      <c r="G3" s="30"/>
      <c r="H3" s="30"/>
      <c r="I3" s="30"/>
      <c r="J3" s="30"/>
      <c r="K3" s="30"/>
      <c r="L3" s="30"/>
    </row>
    <row r="4" spans="1:12" s="34" customFormat="1" ht="15.75">
      <c r="A4" s="251" t="s">
        <v>46</v>
      </c>
      <c r="B4" s="251"/>
      <c r="C4" s="251"/>
      <c r="D4" s="251"/>
      <c r="E4" s="251"/>
      <c r="F4" s="33"/>
      <c r="G4" s="33"/>
      <c r="H4" s="33"/>
      <c r="I4" s="33"/>
      <c r="J4" s="33"/>
      <c r="K4" s="33"/>
      <c r="L4" s="33"/>
    </row>
    <row r="5" spans="1:12" ht="14.25" thickBot="1">
      <c r="A5" s="1"/>
      <c r="B5" s="1"/>
      <c r="C5" s="56"/>
      <c r="D5" s="1"/>
      <c r="E5" s="1"/>
      <c r="F5" s="1"/>
      <c r="G5" s="1"/>
      <c r="H5" s="1"/>
      <c r="I5" s="1"/>
      <c r="J5" s="1"/>
      <c r="K5" s="1"/>
      <c r="L5" s="1"/>
    </row>
    <row r="6" spans="1:12" s="9" customFormat="1">
      <c r="A6" s="94"/>
      <c r="B6" s="116"/>
      <c r="C6" s="63" t="s">
        <v>4</v>
      </c>
      <c r="D6" s="78" t="s">
        <v>0</v>
      </c>
      <c r="E6" s="6" t="s">
        <v>0</v>
      </c>
      <c r="F6" s="8"/>
      <c r="G6" s="8"/>
      <c r="H6" s="8"/>
      <c r="I6" s="8"/>
      <c r="J6" s="8"/>
      <c r="K6" s="8"/>
      <c r="L6" s="8"/>
    </row>
    <row r="7" spans="1:12" s="9" customFormat="1">
      <c r="A7" s="96"/>
      <c r="B7" s="35"/>
      <c r="C7" s="35" t="s">
        <v>5</v>
      </c>
      <c r="D7" s="79">
        <v>2013</v>
      </c>
      <c r="E7" s="50">
        <v>2012</v>
      </c>
      <c r="F7" s="8"/>
      <c r="G7" s="8"/>
      <c r="H7" s="8"/>
      <c r="I7" s="8"/>
      <c r="J7" s="8"/>
      <c r="K7" s="8"/>
      <c r="L7" s="8"/>
    </row>
    <row r="8" spans="1:12" ht="13.5" customHeight="1">
      <c r="A8" s="97"/>
      <c r="B8" s="117"/>
      <c r="C8" s="118"/>
      <c r="D8" s="119"/>
      <c r="E8" s="120"/>
      <c r="F8" s="1"/>
      <c r="G8" s="1"/>
      <c r="H8" s="1"/>
      <c r="I8" s="1"/>
      <c r="J8" s="1"/>
      <c r="K8" s="1"/>
      <c r="L8" s="1"/>
    </row>
    <row r="9" spans="1:12" s="9" customFormat="1" ht="13.5" customHeight="1">
      <c r="A9" s="103"/>
      <c r="B9" s="11" t="s">
        <v>64</v>
      </c>
      <c r="C9" s="65"/>
      <c r="D9" s="80"/>
      <c r="E9" s="48"/>
      <c r="F9" s="8"/>
      <c r="G9" s="8"/>
      <c r="H9" s="8"/>
      <c r="I9" s="8"/>
      <c r="J9" s="8"/>
      <c r="K9" s="8"/>
      <c r="L9" s="8"/>
    </row>
    <row r="10" spans="1:12" ht="13.5" customHeight="1">
      <c r="A10" s="97"/>
      <c r="B10" s="11" t="s">
        <v>208</v>
      </c>
      <c r="C10" s="65" t="s">
        <v>177</v>
      </c>
      <c r="D10" s="107">
        <f>+D11+D12</f>
        <v>286801429</v>
      </c>
      <c r="E10" s="90">
        <v>283099673</v>
      </c>
      <c r="F10" s="1"/>
      <c r="G10" s="42"/>
      <c r="H10" s="1"/>
      <c r="I10" s="1"/>
      <c r="J10" s="1"/>
      <c r="K10" s="1"/>
      <c r="L10" s="1"/>
    </row>
    <row r="11" spans="1:12" ht="13.5" customHeight="1">
      <c r="A11" s="97"/>
      <c r="B11" s="17" t="s">
        <v>21</v>
      </c>
      <c r="C11" s="65"/>
      <c r="D11" s="165">
        <v>53568895</v>
      </c>
      <c r="E11" s="220">
        <v>51586036</v>
      </c>
      <c r="F11" s="1"/>
      <c r="G11" s="1"/>
      <c r="H11" s="1"/>
      <c r="I11" s="1"/>
      <c r="J11" s="1"/>
      <c r="K11" s="1"/>
      <c r="L11" s="1"/>
    </row>
    <row r="12" spans="1:12" ht="13.5" customHeight="1">
      <c r="A12" s="97"/>
      <c r="B12" s="17" t="s">
        <v>22</v>
      </c>
      <c r="C12" s="65"/>
      <c r="D12" s="165">
        <v>233232534</v>
      </c>
      <c r="E12" s="220">
        <v>231513637</v>
      </c>
      <c r="F12" s="1"/>
      <c r="G12" s="1"/>
      <c r="H12" s="1"/>
      <c r="I12" s="1"/>
      <c r="J12" s="1"/>
      <c r="K12" s="1"/>
      <c r="L12" s="1"/>
    </row>
    <row r="13" spans="1:12" ht="13.5" customHeight="1">
      <c r="A13" s="97"/>
      <c r="B13" s="11" t="s">
        <v>23</v>
      </c>
      <c r="C13" s="65"/>
      <c r="D13" s="107">
        <v>-11140</v>
      </c>
      <c r="E13" s="90">
        <v>-4358</v>
      </c>
      <c r="F13" s="1"/>
      <c r="G13" s="1"/>
      <c r="H13" s="1"/>
      <c r="I13" s="1"/>
      <c r="J13" s="1"/>
      <c r="K13" s="1"/>
      <c r="L13" s="1"/>
    </row>
    <row r="14" spans="1:12" ht="13.5" customHeight="1">
      <c r="A14" s="97"/>
      <c r="B14" s="11" t="s">
        <v>209</v>
      </c>
      <c r="C14" s="65" t="s">
        <v>178</v>
      </c>
      <c r="D14" s="107">
        <f>+SUM(D15:D18)</f>
        <v>-66427284</v>
      </c>
      <c r="E14" s="90">
        <v>-66135936</v>
      </c>
      <c r="F14" s="1"/>
      <c r="G14" s="1"/>
      <c r="H14" s="1"/>
      <c r="I14" s="1"/>
      <c r="J14" s="1"/>
      <c r="K14" s="1"/>
      <c r="L14" s="1"/>
    </row>
    <row r="15" spans="1:12" ht="13.5" customHeight="1">
      <c r="A15" s="97"/>
      <c r="B15" s="17" t="s">
        <v>24</v>
      </c>
      <c r="C15" s="65"/>
      <c r="D15" s="83">
        <v>-38251421</v>
      </c>
      <c r="E15" s="16">
        <v>-39584542</v>
      </c>
      <c r="F15" s="1"/>
      <c r="G15" s="1"/>
      <c r="H15" s="1"/>
      <c r="I15" s="1"/>
      <c r="J15" s="1"/>
      <c r="K15" s="1"/>
      <c r="L15" s="1"/>
    </row>
    <row r="16" spans="1:12" ht="13.5" customHeight="1">
      <c r="A16" s="97"/>
      <c r="B16" s="17" t="s">
        <v>45</v>
      </c>
      <c r="C16" s="65"/>
      <c r="D16" s="83">
        <v>-12537401</v>
      </c>
      <c r="E16" s="16">
        <v>-11206706</v>
      </c>
      <c r="F16" s="1"/>
      <c r="G16" s="1"/>
      <c r="H16" s="1"/>
      <c r="I16" s="1"/>
      <c r="J16" s="1"/>
      <c r="K16" s="1"/>
      <c r="L16" s="1"/>
    </row>
    <row r="17" spans="1:12" ht="13.5" customHeight="1">
      <c r="A17" s="97"/>
      <c r="B17" s="17" t="s">
        <v>25</v>
      </c>
      <c r="C17" s="65"/>
      <c r="D17" s="83">
        <v>-15574664</v>
      </c>
      <c r="E17" s="16">
        <v>-15476614</v>
      </c>
      <c r="F17" s="1"/>
      <c r="G17" s="1"/>
      <c r="H17" s="1"/>
      <c r="I17" s="1"/>
      <c r="J17" s="1"/>
      <c r="K17" s="1"/>
      <c r="L17" s="1"/>
    </row>
    <row r="18" spans="1:12" ht="13.5" customHeight="1">
      <c r="A18" s="97"/>
      <c r="B18" s="17" t="s">
        <v>52</v>
      </c>
      <c r="C18" s="65" t="s">
        <v>104</v>
      </c>
      <c r="D18" s="166">
        <v>-63798</v>
      </c>
      <c r="E18" s="182">
        <v>131926</v>
      </c>
      <c r="F18" s="1"/>
      <c r="G18" s="1"/>
      <c r="H18" s="1"/>
      <c r="I18" s="1"/>
      <c r="J18" s="1"/>
      <c r="K18" s="1"/>
      <c r="L18" s="1"/>
    </row>
    <row r="19" spans="1:12" ht="13.5" customHeight="1">
      <c r="A19" s="103"/>
      <c r="B19" s="11" t="s">
        <v>210</v>
      </c>
      <c r="C19" s="65"/>
      <c r="D19" s="167">
        <f>+D20+D21</f>
        <v>27915584</v>
      </c>
      <c r="E19" s="221">
        <v>27595984</v>
      </c>
      <c r="F19" s="1"/>
      <c r="G19" s="1"/>
      <c r="H19" s="1"/>
      <c r="I19" s="1"/>
      <c r="J19" s="1"/>
      <c r="K19" s="1"/>
      <c r="L19" s="1"/>
    </row>
    <row r="20" spans="1:12" s="9" customFormat="1" ht="13.5" customHeight="1">
      <c r="A20" s="97"/>
      <c r="B20" s="51" t="s">
        <v>26</v>
      </c>
      <c r="C20" s="65"/>
      <c r="D20" s="165">
        <v>4429323</v>
      </c>
      <c r="E20" s="220">
        <v>3833183</v>
      </c>
      <c r="F20" s="8"/>
      <c r="G20" s="8"/>
      <c r="H20" s="8"/>
      <c r="I20" s="8"/>
      <c r="J20" s="8"/>
      <c r="K20" s="8"/>
      <c r="L20" s="8"/>
    </row>
    <row r="21" spans="1:12" s="9" customFormat="1" ht="13.5" customHeight="1">
      <c r="A21" s="97"/>
      <c r="B21" s="51" t="s">
        <v>117</v>
      </c>
      <c r="C21" s="65" t="s">
        <v>179</v>
      </c>
      <c r="D21" s="165">
        <f>23504538-18277</f>
        <v>23486261</v>
      </c>
      <c r="E21" s="220">
        <v>23762801</v>
      </c>
      <c r="F21" s="8"/>
      <c r="G21" s="8"/>
      <c r="H21" s="8"/>
      <c r="I21" s="8"/>
      <c r="J21" s="8"/>
      <c r="K21" s="8"/>
      <c r="L21" s="8"/>
    </row>
    <row r="22" spans="1:12" ht="13.5" customHeight="1">
      <c r="A22" s="97"/>
      <c r="B22" s="11" t="s">
        <v>211</v>
      </c>
      <c r="C22" s="65"/>
      <c r="D22" s="107">
        <f>+D23+D24</f>
        <v>-163361302</v>
      </c>
      <c r="E22" s="90">
        <v>-163919289</v>
      </c>
      <c r="F22" s="1"/>
      <c r="G22" s="1"/>
      <c r="H22" s="1"/>
      <c r="I22" s="1"/>
      <c r="J22" s="1"/>
      <c r="K22" s="1"/>
      <c r="L22" s="1"/>
    </row>
    <row r="23" spans="1:12" ht="13.5" customHeight="1">
      <c r="A23" s="97"/>
      <c r="B23" s="17" t="s">
        <v>27</v>
      </c>
      <c r="C23" s="65"/>
      <c r="D23" s="83">
        <v>-141240409</v>
      </c>
      <c r="E23" s="16">
        <v>-141416346</v>
      </c>
      <c r="F23" s="1"/>
      <c r="G23" s="1"/>
      <c r="H23" s="1"/>
      <c r="I23" s="1"/>
      <c r="J23" s="1"/>
      <c r="K23" s="1"/>
      <c r="L23" s="1"/>
    </row>
    <row r="24" spans="1:12" ht="13.5" customHeight="1">
      <c r="A24" s="97"/>
      <c r="B24" s="17" t="s">
        <v>28</v>
      </c>
      <c r="C24" s="65" t="s">
        <v>180</v>
      </c>
      <c r="D24" s="83">
        <f>-22098738-22155</f>
        <v>-22120893</v>
      </c>
      <c r="E24" s="16">
        <v>-22502943</v>
      </c>
      <c r="F24" s="1"/>
      <c r="G24" s="1"/>
      <c r="H24" s="1"/>
      <c r="I24" s="1"/>
      <c r="J24" s="1"/>
      <c r="K24" s="1"/>
      <c r="L24" s="1"/>
    </row>
    <row r="25" spans="1:12" s="9" customFormat="1" ht="13.5" customHeight="1">
      <c r="A25" s="103"/>
      <c r="B25" s="11" t="s">
        <v>212</v>
      </c>
      <c r="C25" s="65"/>
      <c r="D25" s="107">
        <f>+D26+D27</f>
        <v>-67259783</v>
      </c>
      <c r="E25" s="90">
        <v>-67402133</v>
      </c>
      <c r="F25" s="8"/>
      <c r="G25" s="8"/>
      <c r="H25" s="8"/>
      <c r="I25" s="8"/>
      <c r="J25" s="8"/>
      <c r="K25" s="8"/>
      <c r="L25" s="8"/>
    </row>
    <row r="26" spans="1:12" ht="13.5" customHeight="1">
      <c r="A26" s="97"/>
      <c r="B26" s="17" t="s">
        <v>29</v>
      </c>
      <c r="C26" s="54" t="s">
        <v>172</v>
      </c>
      <c r="D26" s="83">
        <v>-3435584</v>
      </c>
      <c r="E26" s="16">
        <v>-1677950</v>
      </c>
      <c r="F26" s="1"/>
      <c r="G26" s="1"/>
      <c r="H26" s="1"/>
      <c r="I26" s="1"/>
      <c r="J26" s="1"/>
      <c r="K26" s="1"/>
      <c r="L26" s="1"/>
    </row>
    <row r="27" spans="1:12" ht="13.5" customHeight="1">
      <c r="A27" s="97"/>
      <c r="B27" s="17" t="s">
        <v>30</v>
      </c>
      <c r="C27" s="54" t="s">
        <v>181</v>
      </c>
      <c r="D27" s="83">
        <f>-62600982-1171462-51755</f>
        <v>-63824199</v>
      </c>
      <c r="E27" s="16">
        <v>-65724183</v>
      </c>
      <c r="F27" s="1"/>
      <c r="G27" s="1"/>
      <c r="H27" s="1"/>
      <c r="I27" s="1"/>
      <c r="J27" s="1"/>
      <c r="K27" s="1"/>
      <c r="L27" s="1"/>
    </row>
    <row r="28" spans="1:12" ht="13.5" customHeight="1">
      <c r="A28" s="97"/>
      <c r="B28" s="11" t="s">
        <v>31</v>
      </c>
      <c r="C28" s="54" t="s">
        <v>118</v>
      </c>
      <c r="D28" s="168">
        <v>-20214919</v>
      </c>
      <c r="E28" s="81">
        <v>-21209346</v>
      </c>
      <c r="F28" s="1"/>
      <c r="G28" s="1"/>
      <c r="H28" s="1"/>
      <c r="I28" s="1"/>
      <c r="J28" s="1"/>
      <c r="K28" s="1"/>
      <c r="L28" s="1"/>
    </row>
    <row r="29" spans="1:12" ht="13.5" customHeight="1">
      <c r="A29" s="97"/>
      <c r="B29" s="11" t="s">
        <v>119</v>
      </c>
      <c r="C29" s="54" t="s">
        <v>174</v>
      </c>
      <c r="D29" s="168">
        <v>2221086</v>
      </c>
      <c r="E29" s="81">
        <v>2477532</v>
      </c>
      <c r="F29" s="1"/>
      <c r="G29" s="1"/>
      <c r="H29" s="1"/>
      <c r="I29" s="1"/>
      <c r="J29" s="1"/>
      <c r="K29" s="1"/>
      <c r="L29" s="1"/>
    </row>
    <row r="30" spans="1:12" ht="13.5" customHeight="1">
      <c r="A30" s="97"/>
      <c r="B30" s="11" t="s">
        <v>120</v>
      </c>
      <c r="C30" s="54" t="s">
        <v>176</v>
      </c>
      <c r="D30" s="168">
        <v>667510</v>
      </c>
      <c r="E30" s="81">
        <v>791813</v>
      </c>
      <c r="F30" s="1"/>
      <c r="G30" s="1"/>
      <c r="H30" s="1"/>
      <c r="I30" s="1"/>
      <c r="J30" s="1"/>
      <c r="K30" s="1"/>
      <c r="L30" s="1"/>
    </row>
    <row r="31" spans="1:12" ht="13.5" customHeight="1">
      <c r="A31" s="97"/>
      <c r="B31" s="11" t="s">
        <v>213</v>
      </c>
      <c r="C31" s="54"/>
      <c r="D31" s="168">
        <f>+D32+D33</f>
        <v>315107</v>
      </c>
      <c r="E31" s="81">
        <v>-2283307</v>
      </c>
      <c r="F31" s="1"/>
      <c r="G31" s="1"/>
      <c r="H31" s="1"/>
      <c r="I31" s="1"/>
      <c r="J31" s="1"/>
      <c r="K31" s="1"/>
      <c r="L31" s="1"/>
    </row>
    <row r="32" spans="1:12" ht="13.5" customHeight="1">
      <c r="A32" s="97"/>
      <c r="B32" s="17" t="s">
        <v>121</v>
      </c>
      <c r="C32" s="54" t="s">
        <v>51</v>
      </c>
      <c r="D32" s="83">
        <v>1136991</v>
      </c>
      <c r="E32" s="16">
        <v>-2015575</v>
      </c>
      <c r="F32" s="1"/>
      <c r="G32" s="1"/>
      <c r="H32" s="1"/>
      <c r="I32" s="1"/>
      <c r="J32" s="1"/>
      <c r="K32" s="1"/>
      <c r="L32" s="1"/>
    </row>
    <row r="33" spans="1:33" ht="13.5" customHeight="1">
      <c r="A33" s="97"/>
      <c r="B33" s="51" t="s">
        <v>122</v>
      </c>
      <c r="C33" s="54" t="s">
        <v>51</v>
      </c>
      <c r="D33" s="83">
        <v>-821884</v>
      </c>
      <c r="E33" s="16">
        <v>-267732</v>
      </c>
      <c r="F33" s="1"/>
      <c r="G33" s="1"/>
      <c r="H33" s="1"/>
      <c r="I33" s="1"/>
      <c r="J33" s="1"/>
      <c r="K33" s="1"/>
      <c r="L33" s="1"/>
    </row>
    <row r="34" spans="1:33" ht="13.5" customHeight="1">
      <c r="A34" s="97"/>
      <c r="B34" s="169" t="s">
        <v>162</v>
      </c>
      <c r="C34" s="54"/>
      <c r="D34" s="235">
        <v>0</v>
      </c>
      <c r="E34" s="222">
        <v>11156034</v>
      </c>
      <c r="F34" s="1"/>
      <c r="G34" s="1"/>
      <c r="H34" s="1"/>
      <c r="I34" s="1"/>
      <c r="J34" s="1"/>
      <c r="K34" s="1"/>
      <c r="L34" s="1"/>
    </row>
    <row r="35" spans="1:33" s="9" customFormat="1" ht="13.5" customHeight="1">
      <c r="A35" s="97"/>
      <c r="B35" s="11" t="s">
        <v>49</v>
      </c>
      <c r="C35" s="54" t="s">
        <v>182</v>
      </c>
      <c r="D35" s="123">
        <v>507149</v>
      </c>
      <c r="E35" s="114">
        <v>936007</v>
      </c>
      <c r="F35" s="1"/>
      <c r="G35" s="1"/>
      <c r="H35" s="1"/>
      <c r="I35" s="1"/>
      <c r="J35" s="1"/>
      <c r="K35" s="1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13.5" customHeight="1">
      <c r="A36" s="97"/>
      <c r="B36" s="11" t="s">
        <v>32</v>
      </c>
      <c r="C36" s="54"/>
      <c r="D36" s="150">
        <f>SUM(D35,D28:D31,D25,D22,D19,D13:D14,D10,D34)</f>
        <v>1153437</v>
      </c>
      <c r="E36" s="159">
        <v>5102674</v>
      </c>
      <c r="F36" s="1"/>
      <c r="G36" s="1"/>
      <c r="H36" s="42"/>
      <c r="I36" s="1"/>
      <c r="J36" s="1"/>
      <c r="K36" s="1"/>
      <c r="L36" s="1"/>
    </row>
    <row r="37" spans="1:33" ht="13.5" customHeight="1">
      <c r="A37" s="97"/>
      <c r="B37" s="51"/>
      <c r="C37" s="54"/>
      <c r="D37" s="108"/>
      <c r="E37" s="85"/>
      <c r="F37" s="1"/>
      <c r="G37" s="1"/>
      <c r="H37" s="1"/>
      <c r="I37" s="1"/>
      <c r="J37" s="1"/>
      <c r="K37" s="1"/>
      <c r="L37" s="1"/>
    </row>
    <row r="38" spans="1:33" ht="13.5" customHeight="1">
      <c r="A38" s="97"/>
      <c r="B38" s="11" t="s">
        <v>214</v>
      </c>
      <c r="C38" s="65"/>
      <c r="D38" s="107">
        <f>+D39+D40</f>
        <v>1887357</v>
      </c>
      <c r="E38" s="90">
        <v>1270333</v>
      </c>
      <c r="F38" s="1"/>
      <c r="G38" s="1"/>
      <c r="H38" s="1"/>
      <c r="I38" s="1"/>
      <c r="J38" s="1"/>
      <c r="K38" s="1"/>
      <c r="L38" s="1"/>
    </row>
    <row r="39" spans="1:33" ht="13.5" customHeight="1">
      <c r="A39" s="97"/>
      <c r="B39" s="17" t="s">
        <v>123</v>
      </c>
      <c r="C39" s="65"/>
      <c r="D39" s="165">
        <v>239943</v>
      </c>
      <c r="E39" s="220">
        <v>66298</v>
      </c>
      <c r="F39" s="1"/>
      <c r="G39" s="1"/>
      <c r="H39" s="1"/>
      <c r="I39" s="1"/>
      <c r="J39" s="1"/>
      <c r="K39" s="1"/>
      <c r="L39" s="1"/>
    </row>
    <row r="40" spans="1:33" ht="13.5" customHeight="1">
      <c r="A40" s="97"/>
      <c r="B40" s="17" t="s">
        <v>124</v>
      </c>
      <c r="C40" s="54"/>
      <c r="D40" s="165">
        <v>1647414</v>
      </c>
      <c r="E40" s="220">
        <v>1204035</v>
      </c>
      <c r="F40" s="1"/>
      <c r="G40" s="1"/>
      <c r="H40" s="1"/>
      <c r="I40" s="1"/>
      <c r="J40" s="1"/>
      <c r="K40" s="1"/>
      <c r="L40" s="1"/>
    </row>
    <row r="41" spans="1:33" ht="13.5" customHeight="1">
      <c r="A41" s="97"/>
      <c r="B41" s="11" t="s">
        <v>34</v>
      </c>
      <c r="C41" s="54" t="s">
        <v>183</v>
      </c>
      <c r="D41" s="168">
        <v>-4773221</v>
      </c>
      <c r="E41" s="81">
        <v>-5268248</v>
      </c>
      <c r="F41" s="1"/>
      <c r="G41" s="1"/>
      <c r="H41" s="1"/>
      <c r="I41" s="1"/>
      <c r="J41" s="1"/>
      <c r="K41" s="1"/>
      <c r="L41" s="1"/>
    </row>
    <row r="42" spans="1:33" ht="13.5" customHeight="1">
      <c r="A42" s="97"/>
      <c r="B42" s="11" t="s">
        <v>125</v>
      </c>
      <c r="C42" s="54"/>
      <c r="D42" s="168">
        <v>-8905</v>
      </c>
      <c r="E42" s="81">
        <v>-7494</v>
      </c>
      <c r="F42" s="1"/>
      <c r="G42" s="1"/>
      <c r="H42" s="1"/>
      <c r="I42" s="1"/>
      <c r="J42" s="1"/>
      <c r="K42" s="1"/>
      <c r="L42" s="1"/>
    </row>
    <row r="43" spans="1:33" ht="13.5" customHeight="1">
      <c r="A43" s="97"/>
      <c r="B43" s="11" t="s">
        <v>35</v>
      </c>
      <c r="C43" s="54"/>
      <c r="D43" s="168">
        <f>-16121</f>
        <v>-16121</v>
      </c>
      <c r="E43" s="81">
        <v>-26244</v>
      </c>
      <c r="F43" s="1"/>
      <c r="G43" s="1"/>
      <c r="H43" s="1"/>
      <c r="I43" s="1"/>
      <c r="J43" s="1"/>
      <c r="K43" s="1"/>
      <c r="L43" s="1"/>
    </row>
    <row r="44" spans="1:33" ht="13.5" customHeight="1">
      <c r="A44" s="97"/>
      <c r="B44" s="11" t="s">
        <v>215</v>
      </c>
      <c r="C44" s="54"/>
      <c r="D44" s="168">
        <f>+D45+D46</f>
        <v>6224</v>
      </c>
      <c r="E44" s="81">
        <v>-269464</v>
      </c>
      <c r="F44" s="1"/>
      <c r="G44" s="1"/>
      <c r="H44" s="1"/>
      <c r="I44" s="1"/>
      <c r="J44" s="1"/>
      <c r="K44" s="1"/>
      <c r="L44" s="1"/>
    </row>
    <row r="45" spans="1:33" ht="13.5" customHeight="1">
      <c r="A45" s="97"/>
      <c r="B45" s="17" t="s">
        <v>121</v>
      </c>
      <c r="C45" s="54"/>
      <c r="D45" s="83">
        <v>-395</v>
      </c>
      <c r="E45" s="16">
        <v>-395956</v>
      </c>
      <c r="F45" s="1"/>
      <c r="G45" s="1"/>
      <c r="H45" s="1"/>
      <c r="I45" s="1"/>
      <c r="J45" s="1"/>
      <c r="K45" s="1"/>
      <c r="L45" s="1"/>
    </row>
    <row r="46" spans="1:33" ht="13.5" customHeight="1">
      <c r="A46" s="97"/>
      <c r="B46" s="17" t="s">
        <v>122</v>
      </c>
      <c r="C46" s="54"/>
      <c r="D46" s="83">
        <v>6619</v>
      </c>
      <c r="E46" s="16">
        <v>126492</v>
      </c>
      <c r="F46" s="1"/>
      <c r="G46" s="1"/>
      <c r="H46" s="1"/>
      <c r="I46" s="1"/>
      <c r="J46" s="1"/>
      <c r="K46" s="1"/>
      <c r="L46" s="1"/>
    </row>
    <row r="47" spans="1:33" ht="13.5" customHeight="1">
      <c r="A47" s="97"/>
      <c r="B47" s="11"/>
      <c r="C47" s="54"/>
      <c r="D47" s="108"/>
      <c r="E47" s="85"/>
      <c r="F47" s="1"/>
      <c r="G47" s="1"/>
      <c r="H47" s="1"/>
      <c r="I47" s="1"/>
      <c r="J47" s="1"/>
      <c r="K47" s="1"/>
      <c r="L47" s="1"/>
    </row>
    <row r="48" spans="1:33" ht="13.5" customHeight="1">
      <c r="A48" s="97"/>
      <c r="B48" s="11" t="s">
        <v>36</v>
      </c>
      <c r="C48" s="65"/>
      <c r="D48" s="150">
        <f>+SUM(D41:D44,D38)</f>
        <v>-2904666</v>
      </c>
      <c r="E48" s="159">
        <v>-4301117</v>
      </c>
      <c r="F48" s="1"/>
      <c r="G48" s="1"/>
      <c r="H48" s="1"/>
      <c r="I48" s="1"/>
      <c r="J48" s="1"/>
      <c r="K48" s="1"/>
      <c r="L48" s="1"/>
    </row>
    <row r="49" spans="1:12" ht="13.5" customHeight="1">
      <c r="A49" s="97"/>
      <c r="B49" s="11" t="s">
        <v>126</v>
      </c>
      <c r="C49" s="65" t="s">
        <v>184</v>
      </c>
      <c r="D49" s="108">
        <v>530502</v>
      </c>
      <c r="E49" s="85">
        <v>501640</v>
      </c>
      <c r="F49" s="1"/>
      <c r="G49" s="1"/>
      <c r="H49" s="1"/>
      <c r="I49" s="1"/>
      <c r="J49" s="1"/>
      <c r="K49" s="1"/>
      <c r="L49" s="1"/>
    </row>
    <row r="50" spans="1:12" ht="13.5" customHeight="1">
      <c r="A50" s="97"/>
      <c r="B50" s="11" t="s">
        <v>37</v>
      </c>
      <c r="C50" s="65"/>
      <c r="D50" s="150">
        <f>SUM(D48:D49,D36)</f>
        <v>-1220727</v>
      </c>
      <c r="E50" s="159">
        <v>1303197</v>
      </c>
      <c r="F50" s="1"/>
      <c r="G50" s="1"/>
      <c r="H50" s="1"/>
      <c r="I50" s="1"/>
      <c r="J50" s="1"/>
      <c r="K50" s="1"/>
      <c r="L50" s="1"/>
    </row>
    <row r="51" spans="1:12" ht="13.5" customHeight="1">
      <c r="A51" s="97"/>
      <c r="B51" s="17" t="s">
        <v>65</v>
      </c>
      <c r="C51" s="65" t="s">
        <v>185</v>
      </c>
      <c r="D51" s="115">
        <v>1331902</v>
      </c>
      <c r="E51" s="223">
        <v>-545507</v>
      </c>
      <c r="F51" s="1"/>
      <c r="G51" s="1"/>
      <c r="H51" s="1"/>
      <c r="I51" s="1"/>
      <c r="J51" s="1"/>
      <c r="K51" s="1"/>
      <c r="L51" s="1"/>
    </row>
    <row r="52" spans="1:12" ht="13.5" customHeight="1">
      <c r="A52" s="97"/>
      <c r="B52" s="11" t="s">
        <v>38</v>
      </c>
      <c r="C52" s="65"/>
      <c r="D52" s="150">
        <f>+SUM(D50:D51)</f>
        <v>111175</v>
      </c>
      <c r="E52" s="159">
        <v>757690</v>
      </c>
      <c r="F52" s="1"/>
      <c r="G52" s="1"/>
      <c r="H52" s="1"/>
      <c r="I52" s="1"/>
      <c r="J52" s="1"/>
      <c r="K52" s="1"/>
      <c r="L52" s="1"/>
    </row>
    <row r="53" spans="1:12" ht="13.5" customHeight="1">
      <c r="A53" s="103"/>
      <c r="B53" s="38" t="s">
        <v>127</v>
      </c>
      <c r="C53" s="65"/>
      <c r="D53" s="150">
        <f>+SUM(D54:D55)</f>
        <v>111175</v>
      </c>
      <c r="E53" s="159">
        <v>757690</v>
      </c>
      <c r="F53" s="1"/>
      <c r="G53" s="1"/>
      <c r="H53" s="1"/>
      <c r="I53" s="1"/>
      <c r="J53" s="1"/>
      <c r="K53" s="1"/>
      <c r="L53" s="1"/>
    </row>
    <row r="54" spans="1:12" ht="13.5" customHeight="1">
      <c r="A54" s="103"/>
      <c r="B54" s="37" t="s">
        <v>191</v>
      </c>
      <c r="C54" s="65" t="s">
        <v>114</v>
      </c>
      <c r="D54" s="170">
        <v>99461</v>
      </c>
      <c r="E54" s="224">
        <v>788414</v>
      </c>
      <c r="F54" s="1"/>
      <c r="G54" s="1"/>
      <c r="H54" s="1"/>
      <c r="I54" s="1"/>
      <c r="J54" s="1"/>
      <c r="K54" s="1"/>
      <c r="L54" s="1"/>
    </row>
    <row r="55" spans="1:12" s="9" customFormat="1" ht="13.5" customHeight="1" thickBot="1">
      <c r="A55" s="121"/>
      <c r="B55" s="139" t="s">
        <v>128</v>
      </c>
      <c r="C55" s="66" t="s">
        <v>175</v>
      </c>
      <c r="D55" s="171">
        <v>11714</v>
      </c>
      <c r="E55" s="225">
        <v>-30724</v>
      </c>
      <c r="F55" s="8"/>
      <c r="G55" s="8"/>
      <c r="H55" s="8"/>
      <c r="I55" s="8"/>
      <c r="J55" s="8"/>
      <c r="K55" s="8"/>
      <c r="L55" s="8"/>
    </row>
    <row r="56" spans="1:12" ht="13.5">
      <c r="A56" s="36"/>
      <c r="B56" s="69"/>
      <c r="C56" s="67"/>
      <c r="D56" s="87"/>
      <c r="E56" s="20"/>
      <c r="F56" s="1"/>
      <c r="G56" s="1"/>
      <c r="H56" s="1"/>
      <c r="I56" s="1"/>
      <c r="J56" s="1"/>
      <c r="K56" s="1"/>
      <c r="L56" s="1"/>
    </row>
    <row r="57" spans="1:12" s="34" customFormat="1" ht="28.15" customHeight="1">
      <c r="A57" s="260" t="s">
        <v>218</v>
      </c>
      <c r="B57" s="260"/>
      <c r="C57" s="260"/>
      <c r="D57" s="260"/>
      <c r="E57" s="260"/>
      <c r="F57" s="33"/>
      <c r="G57" s="33"/>
      <c r="H57" s="33"/>
      <c r="I57" s="33"/>
      <c r="J57" s="33"/>
      <c r="K57" s="33"/>
      <c r="L57" s="33"/>
    </row>
    <row r="58" spans="1:12" ht="15.75">
      <c r="A58" s="1"/>
      <c r="B58" s="134"/>
      <c r="C58" s="68"/>
      <c r="D58" s="40"/>
      <c r="E58" s="40"/>
      <c r="F58" s="1"/>
      <c r="G58" s="1"/>
      <c r="H58" s="1"/>
      <c r="I58" s="1"/>
      <c r="J58" s="1"/>
      <c r="K58" s="1"/>
      <c r="L58" s="1"/>
    </row>
    <row r="59" spans="1:12" ht="15.75">
      <c r="A59" s="40"/>
      <c r="B59" s="40"/>
      <c r="C59" s="64"/>
      <c r="D59" s="40"/>
      <c r="E59" s="40"/>
      <c r="F59" s="1"/>
      <c r="G59" s="1"/>
      <c r="H59" s="1"/>
      <c r="I59" s="1"/>
      <c r="J59" s="1"/>
      <c r="K59" s="1"/>
      <c r="L59" s="1"/>
    </row>
    <row r="60" spans="1:12" ht="13.5">
      <c r="A60" s="1"/>
      <c r="B60" s="1"/>
      <c r="C60" s="56"/>
      <c r="D60" s="1"/>
      <c r="E60" s="1"/>
      <c r="F60" s="1"/>
      <c r="G60" s="1"/>
      <c r="H60" s="1"/>
      <c r="I60" s="1"/>
      <c r="J60" s="1"/>
      <c r="K60" s="1"/>
      <c r="L60" s="1"/>
    </row>
    <row r="61" spans="1:12" ht="13.5">
      <c r="A61" s="1"/>
      <c r="B61" s="1"/>
      <c r="C61" s="56"/>
      <c r="D61" s="1"/>
      <c r="E61" s="1"/>
      <c r="F61" s="1"/>
      <c r="G61" s="1"/>
      <c r="H61" s="1"/>
      <c r="I61" s="1"/>
      <c r="J61" s="1"/>
      <c r="K61" s="1"/>
      <c r="L61" s="1"/>
    </row>
    <row r="62" spans="1:12" ht="13.5">
      <c r="A62" s="1"/>
      <c r="B62" s="1"/>
      <c r="C62" s="56"/>
      <c r="D62" s="1"/>
      <c r="E62" s="1"/>
      <c r="F62" s="1"/>
      <c r="G62" s="1"/>
      <c r="H62" s="1"/>
      <c r="I62" s="1"/>
      <c r="J62" s="1"/>
      <c r="K62" s="1"/>
      <c r="L62" s="1"/>
    </row>
    <row r="63" spans="1:12" ht="13.5">
      <c r="A63" s="1"/>
      <c r="B63" s="1"/>
      <c r="C63" s="56"/>
      <c r="D63" s="1"/>
      <c r="E63" s="1"/>
      <c r="F63" s="1"/>
      <c r="G63" s="1"/>
      <c r="H63" s="1"/>
      <c r="I63" s="1"/>
      <c r="J63" s="1"/>
      <c r="K63" s="1"/>
      <c r="L63" s="1"/>
    </row>
    <row r="64" spans="1:12" ht="13.5">
      <c r="A64" s="1"/>
      <c r="B64" s="1"/>
      <c r="C64" s="56"/>
      <c r="D64" s="1"/>
      <c r="E64" s="1"/>
      <c r="F64" s="1"/>
      <c r="G64" s="1"/>
      <c r="H64" s="1"/>
      <c r="I64" s="1"/>
      <c r="J64" s="1"/>
      <c r="K64" s="1"/>
      <c r="L64" s="1"/>
    </row>
    <row r="65" spans="1:12" ht="13.5">
      <c r="A65" s="1"/>
      <c r="B65" s="1"/>
      <c r="C65" s="56"/>
      <c r="D65" s="1"/>
      <c r="E65" s="1"/>
      <c r="F65" s="1"/>
      <c r="G65" s="1"/>
      <c r="H65" s="1"/>
      <c r="I65" s="1"/>
      <c r="J65" s="1"/>
      <c r="K65" s="1"/>
      <c r="L65" s="1"/>
    </row>
    <row r="66" spans="1:12" ht="13.5">
      <c r="A66" s="1"/>
      <c r="B66" s="1"/>
      <c r="C66" s="56"/>
      <c r="D66" s="1"/>
      <c r="E66" s="1"/>
      <c r="F66" s="1"/>
      <c r="G66" s="1"/>
      <c r="H66" s="1"/>
      <c r="I66" s="1"/>
      <c r="J66" s="1"/>
      <c r="K66" s="1"/>
      <c r="L66" s="1"/>
    </row>
    <row r="67" spans="1:12" ht="13.5">
      <c r="A67" s="1"/>
      <c r="B67" s="1"/>
      <c r="C67" s="56"/>
      <c r="D67" s="1"/>
      <c r="E67" s="1"/>
      <c r="F67" s="1"/>
      <c r="G67" s="1"/>
      <c r="H67" s="1"/>
      <c r="I67" s="1"/>
      <c r="J67" s="1"/>
      <c r="K67" s="1"/>
      <c r="L67" s="1"/>
    </row>
    <row r="68" spans="1:12" ht="13.5">
      <c r="A68" s="1"/>
      <c r="B68" s="1"/>
      <c r="C68" s="56"/>
      <c r="D68" s="1"/>
      <c r="E68" s="1"/>
      <c r="F68" s="1"/>
      <c r="G68" s="1"/>
      <c r="H68" s="1"/>
      <c r="I68" s="1"/>
      <c r="J68" s="1"/>
      <c r="K68" s="1"/>
      <c r="L68" s="1"/>
    </row>
    <row r="69" spans="1:12" ht="13.5">
      <c r="A69" s="1"/>
      <c r="B69" s="1"/>
      <c r="C69" s="56"/>
      <c r="D69" s="1"/>
      <c r="E69" s="1"/>
      <c r="F69" s="1"/>
      <c r="G69" s="1"/>
      <c r="H69" s="1"/>
      <c r="I69" s="1"/>
      <c r="J69" s="1"/>
      <c r="K69" s="1"/>
      <c r="L69" s="1"/>
    </row>
    <row r="70" spans="1:12" ht="13.5">
      <c r="A70" s="1"/>
      <c r="B70" s="1"/>
      <c r="C70" s="56"/>
      <c r="D70" s="1"/>
      <c r="E70" s="1"/>
      <c r="F70" s="1"/>
      <c r="G70" s="1"/>
      <c r="H70" s="1"/>
      <c r="I70" s="1"/>
      <c r="J70" s="1"/>
      <c r="K70" s="1"/>
      <c r="L70" s="1"/>
    </row>
    <row r="71" spans="1:12" ht="13.5">
      <c r="A71" s="1"/>
      <c r="B71" s="1"/>
      <c r="C71" s="56"/>
      <c r="D71" s="1"/>
      <c r="E71" s="1"/>
      <c r="F71" s="1"/>
      <c r="G71" s="1"/>
      <c r="H71" s="1"/>
      <c r="I71" s="1"/>
      <c r="J71" s="1"/>
      <c r="K71" s="1"/>
      <c r="L71" s="1"/>
    </row>
    <row r="72" spans="1:12" ht="13.5">
      <c r="A72" s="1"/>
      <c r="B72" s="1"/>
      <c r="C72" s="56"/>
      <c r="D72" s="1"/>
      <c r="E72" s="1"/>
    </row>
    <row r="73" spans="1:12" ht="13.5">
      <c r="A73" s="1"/>
      <c r="B73" s="1"/>
      <c r="C73" s="56"/>
      <c r="D73" s="1"/>
      <c r="E73" s="1"/>
    </row>
    <row r="74" spans="1:12">
      <c r="A74" s="1"/>
    </row>
  </sheetData>
  <mergeCells count="4">
    <mergeCell ref="A3:E3"/>
    <mergeCell ref="A1:E1"/>
    <mergeCell ref="A4:E4"/>
    <mergeCell ref="A57:E57"/>
  </mergeCells>
  <phoneticPr fontId="0" type="noConversion"/>
  <printOptions horizontalCentered="1"/>
  <pageMargins left="0" right="0" top="0.39370078740157483" bottom="0" header="0" footer="0.39370078740157483"/>
  <pageSetup paperSize="9" firstPageNumber="2" orientation="portrait" useFirstPageNumber="1" r:id="rId1"/>
  <headerFooter alignWithMargins="0">
    <oddFooter>&amp;R&amp;"Arial,Negrita"&amp;9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zoomScaleNormal="100" workbookViewId="0">
      <selection activeCell="F18" sqref="F18"/>
    </sheetView>
  </sheetViews>
  <sheetFormatPr baseColWidth="10" defaultColWidth="11.42578125" defaultRowHeight="13.5"/>
  <cols>
    <col min="1" max="1" width="0.85546875" style="2" customWidth="1"/>
    <col min="2" max="2" width="71.42578125" style="2" customWidth="1"/>
    <col min="3" max="5" width="10.7109375" style="2" customWidth="1"/>
    <col min="6" max="8" width="13.7109375" style="2" customWidth="1"/>
    <col min="9" max="16384" width="11.42578125" style="2"/>
  </cols>
  <sheetData>
    <row r="1" spans="1:8" s="29" customFormat="1" ht="18.75">
      <c r="A1" s="259" t="s">
        <v>195</v>
      </c>
      <c r="B1" s="259"/>
      <c r="C1" s="259"/>
      <c r="D1" s="259"/>
      <c r="E1" s="259"/>
      <c r="F1" s="204"/>
      <c r="G1" s="204"/>
      <c r="H1" s="204"/>
    </row>
    <row r="2" spans="1:8" s="32" customFormat="1" ht="16.5">
      <c r="A2" s="30"/>
      <c r="B2" s="30"/>
      <c r="C2" s="30"/>
      <c r="D2" s="30"/>
      <c r="E2" s="30"/>
      <c r="F2" s="30"/>
      <c r="G2" s="30"/>
    </row>
    <row r="3" spans="1:8" s="32" customFormat="1" ht="16.5">
      <c r="A3" s="252" t="s">
        <v>216</v>
      </c>
      <c r="B3" s="252"/>
      <c r="C3" s="252"/>
      <c r="D3" s="252"/>
      <c r="E3" s="252"/>
      <c r="F3" s="203"/>
      <c r="G3" s="203"/>
      <c r="H3" s="203"/>
    </row>
    <row r="4" spans="1:8" s="32" customFormat="1" ht="16.5">
      <c r="A4" s="252" t="s">
        <v>136</v>
      </c>
      <c r="B4" s="252"/>
      <c r="C4" s="252"/>
      <c r="D4" s="252"/>
      <c r="E4" s="252"/>
      <c r="F4" s="203"/>
      <c r="G4" s="203"/>
      <c r="H4" s="203"/>
    </row>
    <row r="5" spans="1:8" s="164" customFormat="1" ht="15" customHeight="1">
      <c r="A5" s="251" t="s">
        <v>46</v>
      </c>
      <c r="B5" s="251"/>
      <c r="C5" s="251"/>
      <c r="D5" s="251"/>
      <c r="E5" s="251"/>
      <c r="F5" s="134"/>
      <c r="G5" s="134"/>
      <c r="H5" s="134"/>
    </row>
    <row r="6" spans="1:8" s="34" customFormat="1" ht="15.75">
      <c r="A6" s="203"/>
      <c r="B6" s="203"/>
      <c r="C6" s="203"/>
      <c r="D6" s="203"/>
      <c r="E6" s="203"/>
      <c r="F6" s="203"/>
      <c r="G6" s="203"/>
      <c r="H6" s="203"/>
    </row>
    <row r="7" spans="1:8" ht="14.25" thickBot="1">
      <c r="A7" s="1"/>
      <c r="B7" s="1"/>
      <c r="C7" s="1"/>
      <c r="D7" s="1"/>
      <c r="E7" s="1"/>
      <c r="F7" s="1"/>
      <c r="G7" s="1"/>
    </row>
    <row r="8" spans="1:8" s="9" customFormat="1" ht="12.75" customHeight="1">
      <c r="A8" s="172"/>
      <c r="B8" s="173"/>
      <c r="C8" s="127" t="s">
        <v>4</v>
      </c>
      <c r="D8" s="5" t="s">
        <v>0</v>
      </c>
      <c r="E8" s="6" t="s">
        <v>0</v>
      </c>
    </row>
    <row r="9" spans="1:8" s="9" customFormat="1" ht="12.75" customHeight="1">
      <c r="A9" s="177"/>
      <c r="B9" s="178"/>
      <c r="C9" s="132" t="s">
        <v>5</v>
      </c>
      <c r="D9" s="47">
        <v>2013</v>
      </c>
      <c r="E9" s="50">
        <v>2012</v>
      </c>
    </row>
    <row r="10" spans="1:8" ht="12.75" customHeight="1">
      <c r="A10" s="175"/>
      <c r="B10" s="176"/>
      <c r="C10" s="137"/>
      <c r="D10" s="88"/>
      <c r="E10" s="89"/>
    </row>
    <row r="11" spans="1:8" s="9" customFormat="1" ht="14.25" customHeight="1">
      <c r="A11" s="174"/>
      <c r="B11" s="11" t="s">
        <v>187</v>
      </c>
      <c r="C11" s="65"/>
      <c r="D11" s="227">
        <f>+'p&amp;l'!D53</f>
        <v>111175</v>
      </c>
      <c r="E11" s="90">
        <v>757690</v>
      </c>
    </row>
    <row r="12" spans="1:8" ht="12.75" customHeight="1">
      <c r="A12" s="175"/>
      <c r="B12" s="17"/>
      <c r="C12" s="137"/>
      <c r="D12" s="88"/>
      <c r="E12" s="89"/>
    </row>
    <row r="13" spans="1:8" ht="12.75" customHeight="1">
      <c r="A13" s="175"/>
      <c r="B13" s="11" t="s">
        <v>133</v>
      </c>
      <c r="C13" s="65"/>
      <c r="D13" s="88"/>
      <c r="E13" s="89"/>
    </row>
    <row r="14" spans="1:8" s="9" customFormat="1" ht="12.75" customHeight="1">
      <c r="A14" s="174"/>
      <c r="B14" s="11" t="s">
        <v>129</v>
      </c>
      <c r="C14" s="65"/>
      <c r="D14" s="88">
        <v>-557990</v>
      </c>
      <c r="E14" s="89">
        <v>-1384553</v>
      </c>
    </row>
    <row r="15" spans="1:8" s="9" customFormat="1" ht="12.75" customHeight="1">
      <c r="A15" s="174"/>
      <c r="B15" s="11" t="s">
        <v>130</v>
      </c>
      <c r="C15" s="65"/>
      <c r="D15" s="88">
        <v>-76364</v>
      </c>
      <c r="E15" s="89">
        <v>-290729</v>
      </c>
    </row>
    <row r="16" spans="1:8" ht="12.75" customHeight="1">
      <c r="A16" s="175"/>
      <c r="B16" s="11" t="s">
        <v>131</v>
      </c>
      <c r="C16" s="65" t="s">
        <v>109</v>
      </c>
      <c r="D16" s="143">
        <f>+D14+D15</f>
        <v>-634354</v>
      </c>
      <c r="E16" s="144">
        <v>-1675282</v>
      </c>
    </row>
    <row r="17" spans="1:8" ht="12.75" customHeight="1">
      <c r="A17" s="175"/>
      <c r="B17" s="17"/>
      <c r="C17" s="65"/>
      <c r="D17" s="88"/>
      <c r="E17" s="89"/>
    </row>
    <row r="18" spans="1:8" ht="12.75" customHeight="1">
      <c r="A18" s="175"/>
      <c r="B18" s="11" t="s">
        <v>134</v>
      </c>
      <c r="C18" s="65"/>
      <c r="D18" s="88"/>
      <c r="E18" s="89"/>
    </row>
    <row r="19" spans="1:8" s="9" customFormat="1" ht="12.75" customHeight="1">
      <c r="A19" s="174"/>
      <c r="B19" s="11" t="s">
        <v>129</v>
      </c>
      <c r="C19" s="65"/>
      <c r="D19" s="88">
        <v>-2221086</v>
      </c>
      <c r="E19" s="89">
        <v>-2477532</v>
      </c>
    </row>
    <row r="20" spans="1:8" s="9" customFormat="1" ht="12.75" customHeight="1">
      <c r="A20" s="174"/>
      <c r="B20" s="11" t="s">
        <v>132</v>
      </c>
      <c r="C20" s="65"/>
      <c r="D20" s="88">
        <v>654372</v>
      </c>
      <c r="E20" s="89">
        <v>737783</v>
      </c>
    </row>
    <row r="21" spans="1:8" ht="12.75" customHeight="1">
      <c r="A21" s="179"/>
      <c r="B21" s="180" t="s">
        <v>135</v>
      </c>
      <c r="C21" s="132" t="s">
        <v>109</v>
      </c>
      <c r="D21" s="143">
        <f>+D19+D20</f>
        <v>-1566714</v>
      </c>
      <c r="E21" s="144">
        <v>-1739749</v>
      </c>
    </row>
    <row r="22" spans="1:8" ht="12.75" customHeight="1">
      <c r="A22" s="179"/>
      <c r="B22" s="180" t="s">
        <v>66</v>
      </c>
      <c r="C22" s="132"/>
      <c r="D22" s="183">
        <f>+D16+D21+D11</f>
        <v>-2089893</v>
      </c>
      <c r="E22" s="226">
        <v>-2657341</v>
      </c>
    </row>
    <row r="23" spans="1:8" ht="12.75" customHeight="1">
      <c r="A23" s="175"/>
      <c r="B23" s="17" t="s">
        <v>230</v>
      </c>
      <c r="C23" s="242"/>
      <c r="D23" s="242">
        <f>D22-D24</f>
        <v>-2101607</v>
      </c>
      <c r="E23" s="244">
        <v>-2626617</v>
      </c>
    </row>
    <row r="24" spans="1:8" ht="12.75" customHeight="1" thickBot="1">
      <c r="A24" s="241"/>
      <c r="B24" s="52" t="s">
        <v>231</v>
      </c>
      <c r="C24" s="243"/>
      <c r="D24" s="243">
        <f>'p&amp;l'!D55</f>
        <v>11714</v>
      </c>
      <c r="E24" s="245">
        <v>-30724</v>
      </c>
    </row>
    <row r="25" spans="1:8" ht="12.75" customHeight="1">
      <c r="A25" s="239"/>
      <c r="B25" s="11"/>
      <c r="C25" s="67"/>
      <c r="D25" s="240"/>
      <c r="E25" s="240"/>
    </row>
    <row r="26" spans="1:8" s="34" customFormat="1" ht="31.15" customHeight="1">
      <c r="A26" s="260" t="s">
        <v>219</v>
      </c>
      <c r="B26" s="260"/>
      <c r="C26" s="260"/>
      <c r="D26" s="260"/>
      <c r="E26" s="260"/>
      <c r="F26" s="33"/>
      <c r="G26" s="33"/>
    </row>
    <row r="27" spans="1:8" ht="15">
      <c r="A27" s="134"/>
      <c r="B27" s="134"/>
      <c r="C27" s="1"/>
      <c r="D27" s="1"/>
      <c r="E27" s="1"/>
      <c r="F27" s="1"/>
      <c r="G27" s="1"/>
    </row>
    <row r="28" spans="1:8" ht="13.9" customHeight="1">
      <c r="A28" s="205"/>
      <c r="B28" s="205"/>
      <c r="C28" s="205"/>
      <c r="D28" s="205"/>
      <c r="E28" s="205"/>
      <c r="F28" s="205"/>
      <c r="G28" s="205"/>
      <c r="H28" s="205"/>
    </row>
    <row r="34" spans="3:8">
      <c r="C34" s="189"/>
      <c r="D34" s="189"/>
      <c r="E34" s="189"/>
      <c r="F34" s="189"/>
      <c r="G34" s="189"/>
      <c r="H34" s="189"/>
    </row>
    <row r="40" spans="3:8">
      <c r="F40" s="2">
        <v>0</v>
      </c>
    </row>
  </sheetData>
  <mergeCells count="5">
    <mergeCell ref="A1:E1"/>
    <mergeCell ref="A3:E3"/>
    <mergeCell ref="A4:E4"/>
    <mergeCell ref="A5:E5"/>
    <mergeCell ref="A26:E26"/>
  </mergeCells>
  <printOptions horizontalCentered="1"/>
  <pageMargins left="0" right="0" top="1.7716535433070868" bottom="0" header="0" footer="0.39370078740157483"/>
  <pageSetup paperSize="9" scale="99" firstPageNumber="3" orientation="portrait" useFirstPageNumber="1" r:id="rId1"/>
  <headerFooter alignWithMargins="0">
    <oddFooter>&amp;R&amp;"Arial,Negrita"&amp;9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L46"/>
  <sheetViews>
    <sheetView tabSelected="1" topLeftCell="A7" zoomScaleNormal="100" workbookViewId="0">
      <selection activeCell="B27" sqref="B27"/>
    </sheetView>
  </sheetViews>
  <sheetFormatPr baseColWidth="10" defaultColWidth="11.42578125" defaultRowHeight="13.5"/>
  <cols>
    <col min="1" max="1" width="0.85546875" style="2" customWidth="1"/>
    <col min="2" max="2" width="45.7109375" style="2" customWidth="1"/>
    <col min="3" max="3" width="11.42578125" style="140" bestFit="1" customWidth="1"/>
    <col min="4" max="5" width="10.7109375" style="41" customWidth="1"/>
    <col min="6" max="8" width="10.7109375" style="2" customWidth="1"/>
    <col min="9" max="9" width="11.42578125" style="2" bestFit="1" customWidth="1"/>
    <col min="10" max="10" width="12.5703125" style="2" customWidth="1"/>
    <col min="11" max="11" width="10.7109375" style="2" customWidth="1"/>
    <col min="12" max="12" width="11.42578125" style="2" bestFit="1" customWidth="1"/>
    <col min="13" max="16384" width="11.42578125" style="2"/>
  </cols>
  <sheetData>
    <row r="1" spans="1:12" s="29" customFormat="1" ht="18.75">
      <c r="A1" s="259" t="s">
        <v>195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</row>
    <row r="2" spans="1:12" s="32" customFormat="1" ht="16.5">
      <c r="A2" s="30"/>
      <c r="B2" s="30"/>
      <c r="C2" s="64"/>
      <c r="D2" s="31"/>
      <c r="E2" s="31"/>
      <c r="F2" s="30"/>
      <c r="G2" s="30"/>
      <c r="H2" s="30"/>
      <c r="I2" s="30"/>
      <c r="J2" s="30"/>
      <c r="K2" s="30"/>
    </row>
    <row r="3" spans="1:12" s="32" customFormat="1" ht="16.5">
      <c r="A3" s="252" t="s">
        <v>216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</row>
    <row r="4" spans="1:12" s="164" customFormat="1" ht="15" customHeight="1">
      <c r="A4" s="252" t="s">
        <v>137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</row>
    <row r="5" spans="1:12" ht="15">
      <c r="A5" s="251" t="s">
        <v>46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</row>
    <row r="6" spans="1:12" ht="15"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2" ht="14.25" thickBot="1">
      <c r="A7" s="1"/>
      <c r="B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125"/>
      <c r="B8" s="126"/>
      <c r="C8" s="5"/>
      <c r="D8" s="5"/>
      <c r="E8" s="5"/>
      <c r="F8" s="5"/>
      <c r="G8" s="5"/>
      <c r="H8" s="5" t="s">
        <v>40</v>
      </c>
      <c r="I8" s="5"/>
      <c r="J8" s="5"/>
      <c r="K8" s="5"/>
      <c r="L8" s="6"/>
    </row>
    <row r="9" spans="1:12">
      <c r="A9" s="128"/>
      <c r="B9" s="67"/>
      <c r="C9" s="54"/>
      <c r="D9" s="54"/>
      <c r="E9" s="54"/>
      <c r="F9" s="54"/>
      <c r="G9" s="54" t="s">
        <v>138</v>
      </c>
      <c r="H9" s="54" t="s">
        <v>202</v>
      </c>
      <c r="I9" s="54"/>
      <c r="J9" s="54" t="s">
        <v>142</v>
      </c>
      <c r="K9" s="54"/>
      <c r="L9" s="190"/>
    </row>
    <row r="10" spans="1:12">
      <c r="A10" s="128"/>
      <c r="B10" s="67"/>
      <c r="C10" s="54"/>
      <c r="D10" s="54"/>
      <c r="E10" s="54" t="s">
        <v>138</v>
      </c>
      <c r="F10" s="54" t="s">
        <v>138</v>
      </c>
      <c r="G10" s="54" t="s">
        <v>198</v>
      </c>
      <c r="H10" s="54" t="s">
        <v>203</v>
      </c>
      <c r="I10" s="54" t="s">
        <v>68</v>
      </c>
      <c r="J10" s="54" t="s">
        <v>143</v>
      </c>
      <c r="K10" s="54"/>
      <c r="L10" s="190" t="s">
        <v>68</v>
      </c>
    </row>
    <row r="11" spans="1:12">
      <c r="A11" s="128"/>
      <c r="B11" s="67"/>
      <c r="C11" s="54" t="s">
        <v>12</v>
      </c>
      <c r="D11" s="54" t="s">
        <v>39</v>
      </c>
      <c r="E11" s="54" t="s">
        <v>139</v>
      </c>
      <c r="F11" s="54" t="s">
        <v>198</v>
      </c>
      <c r="G11" s="54" t="s">
        <v>200</v>
      </c>
      <c r="H11" s="54" t="s">
        <v>139</v>
      </c>
      <c r="I11" s="54" t="s">
        <v>186</v>
      </c>
      <c r="J11" s="54" t="s">
        <v>144</v>
      </c>
      <c r="K11" s="54" t="s">
        <v>145</v>
      </c>
      <c r="L11" s="190" t="s">
        <v>146</v>
      </c>
    </row>
    <row r="12" spans="1:12">
      <c r="A12" s="130"/>
      <c r="B12" s="131"/>
      <c r="C12" s="47" t="s">
        <v>196</v>
      </c>
      <c r="D12" s="47" t="s">
        <v>197</v>
      </c>
      <c r="E12" s="47" t="s">
        <v>140</v>
      </c>
      <c r="F12" s="47" t="s">
        <v>199</v>
      </c>
      <c r="G12" s="47" t="s">
        <v>201</v>
      </c>
      <c r="H12" s="47" t="s">
        <v>140</v>
      </c>
      <c r="I12" s="47" t="s">
        <v>141</v>
      </c>
      <c r="J12" s="47" t="s">
        <v>190</v>
      </c>
      <c r="K12" s="47" t="s">
        <v>204</v>
      </c>
      <c r="L12" s="50" t="s">
        <v>147</v>
      </c>
    </row>
    <row r="13" spans="1:12">
      <c r="A13" s="97"/>
      <c r="B13" s="17"/>
      <c r="C13" s="108"/>
      <c r="D13" s="86"/>
      <c r="E13" s="86"/>
      <c r="F13" s="86"/>
      <c r="G13" s="86"/>
      <c r="H13" s="86"/>
      <c r="I13" s="86"/>
      <c r="J13" s="86"/>
      <c r="K13" s="86"/>
      <c r="L13" s="85"/>
    </row>
    <row r="14" spans="1:12" ht="12.6" customHeight="1">
      <c r="A14" s="103"/>
      <c r="B14" s="11" t="s">
        <v>149</v>
      </c>
      <c r="C14" s="228">
        <v>192000000</v>
      </c>
      <c r="D14" s="228">
        <v>364129</v>
      </c>
      <c r="E14" s="228">
        <v>31837540</v>
      </c>
      <c r="F14" s="228">
        <v>16978522</v>
      </c>
      <c r="G14" s="228">
        <v>13992585</v>
      </c>
      <c r="H14" s="228">
        <v>32199</v>
      </c>
      <c r="I14" s="228">
        <v>255204975</v>
      </c>
      <c r="J14" s="228">
        <v>23057657</v>
      </c>
      <c r="K14" s="228">
        <v>2749712</v>
      </c>
      <c r="L14" s="124">
        <v>281012344</v>
      </c>
    </row>
    <row r="15" spans="1:12" ht="12.6" customHeight="1">
      <c r="A15" s="103"/>
      <c r="B15" s="17" t="s">
        <v>67</v>
      </c>
      <c r="C15" s="188">
        <v>0</v>
      </c>
      <c r="D15" s="188">
        <v>0</v>
      </c>
      <c r="E15" s="188">
        <v>0</v>
      </c>
      <c r="F15" s="188">
        <v>0</v>
      </c>
      <c r="G15" s="188">
        <v>0</v>
      </c>
      <c r="H15" s="184">
        <v>788414</v>
      </c>
      <c r="I15" s="184">
        <v>788414</v>
      </c>
      <c r="J15" s="185">
        <v>-3415031</v>
      </c>
      <c r="K15" s="184">
        <v>-30724</v>
      </c>
      <c r="L15" s="186">
        <v>-2657341</v>
      </c>
    </row>
    <row r="16" spans="1:12" ht="12.6" customHeight="1">
      <c r="A16" s="103"/>
      <c r="B16" s="17" t="s">
        <v>205</v>
      </c>
      <c r="C16" s="184"/>
      <c r="D16" s="184"/>
      <c r="E16" s="184"/>
      <c r="F16" s="184"/>
      <c r="G16" s="184"/>
      <c r="H16" s="184"/>
      <c r="I16" s="184"/>
      <c r="J16" s="185"/>
      <c r="K16" s="185"/>
      <c r="L16" s="187"/>
    </row>
    <row r="17" spans="1:12" ht="12.6" customHeight="1">
      <c r="A17" s="103"/>
      <c r="B17" s="17" t="s">
        <v>148</v>
      </c>
      <c r="C17" s="184">
        <v>5000000</v>
      </c>
      <c r="D17" s="184">
        <v>3300000</v>
      </c>
      <c r="E17" s="188">
        <v>0</v>
      </c>
      <c r="F17" s="188">
        <v>0</v>
      </c>
      <c r="G17" s="188">
        <v>0</v>
      </c>
      <c r="H17" s="188">
        <v>0</v>
      </c>
      <c r="I17" s="184">
        <v>8300000</v>
      </c>
      <c r="J17" s="188">
        <v>0</v>
      </c>
      <c r="K17" s="188">
        <v>0</v>
      </c>
      <c r="L17" s="187">
        <v>8300000</v>
      </c>
    </row>
    <row r="18" spans="1:12" ht="12.6" customHeight="1">
      <c r="A18" s="103"/>
      <c r="B18" s="17" t="s">
        <v>193</v>
      </c>
      <c r="C18" s="188">
        <v>0</v>
      </c>
      <c r="D18" s="188">
        <v>0</v>
      </c>
      <c r="E18" s="188">
        <v>0</v>
      </c>
      <c r="F18" s="188">
        <v>0</v>
      </c>
      <c r="G18" s="188">
        <v>0</v>
      </c>
      <c r="H18" s="188">
        <v>0</v>
      </c>
      <c r="I18" s="188">
        <v>0</v>
      </c>
      <c r="J18" s="188">
        <v>0</v>
      </c>
      <c r="K18" s="195">
        <v>-120962</v>
      </c>
      <c r="L18" s="196">
        <v>-120962</v>
      </c>
    </row>
    <row r="19" spans="1:12" ht="12.6" customHeight="1">
      <c r="A19" s="103"/>
      <c r="B19" s="17" t="s">
        <v>192</v>
      </c>
      <c r="C19" s="188">
        <v>0</v>
      </c>
      <c r="D19" s="188">
        <v>0</v>
      </c>
      <c r="E19" s="188">
        <v>0</v>
      </c>
      <c r="F19" s="188">
        <v>0</v>
      </c>
      <c r="G19" s="188">
        <v>0</v>
      </c>
      <c r="H19" s="188">
        <v>0</v>
      </c>
      <c r="I19" s="188">
        <v>0</v>
      </c>
      <c r="J19" s="188">
        <v>0</v>
      </c>
      <c r="K19" s="185">
        <v>451874</v>
      </c>
      <c r="L19" s="187">
        <v>451874</v>
      </c>
    </row>
    <row r="20" spans="1:12" ht="12.6" customHeight="1">
      <c r="A20" s="103"/>
      <c r="B20" s="17" t="s">
        <v>206</v>
      </c>
      <c r="C20" s="184"/>
      <c r="D20" s="184"/>
      <c r="E20" s="184"/>
      <c r="F20" s="184"/>
      <c r="G20" s="184"/>
      <c r="H20" s="184"/>
      <c r="I20" s="188"/>
      <c r="J20" s="188"/>
      <c r="K20" s="185"/>
      <c r="L20" s="187"/>
    </row>
    <row r="21" spans="1:12" ht="12.6" customHeight="1">
      <c r="A21" s="103"/>
      <c r="B21" s="17" t="s">
        <v>188</v>
      </c>
      <c r="C21" s="188">
        <v>0</v>
      </c>
      <c r="D21" s="184">
        <v>-364129</v>
      </c>
      <c r="E21" s="184">
        <v>-3951157</v>
      </c>
      <c r="F21" s="184">
        <v>3732693</v>
      </c>
      <c r="G21" s="184">
        <v>614792</v>
      </c>
      <c r="H21" s="184">
        <v>-32199</v>
      </c>
      <c r="I21" s="188">
        <v>0</v>
      </c>
      <c r="J21" s="188">
        <v>0</v>
      </c>
      <c r="K21" s="188">
        <v>0</v>
      </c>
      <c r="L21" s="191">
        <v>0</v>
      </c>
    </row>
    <row r="22" spans="1:12" ht="12.6" customHeight="1">
      <c r="A22" s="103"/>
      <c r="B22" s="17" t="s">
        <v>189</v>
      </c>
      <c r="C22" s="192">
        <v>0</v>
      </c>
      <c r="D22" s="192">
        <v>0</v>
      </c>
      <c r="E22" s="193">
        <v>10894804</v>
      </c>
      <c r="F22" s="193">
        <v>-11048062</v>
      </c>
      <c r="G22" s="193">
        <v>-1724644</v>
      </c>
      <c r="H22" s="192">
        <v>0</v>
      </c>
      <c r="I22" s="193">
        <v>-1877902</v>
      </c>
      <c r="J22" s="194">
        <v>1877902</v>
      </c>
      <c r="K22" s="192">
        <v>0</v>
      </c>
      <c r="L22" s="191">
        <v>0</v>
      </c>
    </row>
    <row r="23" spans="1:12" ht="12.6" customHeight="1">
      <c r="A23" s="103"/>
      <c r="B23" s="11" t="s">
        <v>150</v>
      </c>
      <c r="C23" s="143">
        <v>197000000</v>
      </c>
      <c r="D23" s="143">
        <v>3300000</v>
      </c>
      <c r="E23" s="143">
        <v>38781187</v>
      </c>
      <c r="F23" s="143">
        <v>9663153</v>
      </c>
      <c r="G23" s="143">
        <v>12882733</v>
      </c>
      <c r="H23" s="143">
        <v>788414</v>
      </c>
      <c r="I23" s="143">
        <v>262415487</v>
      </c>
      <c r="J23" s="143">
        <v>21520528</v>
      </c>
      <c r="K23" s="143">
        <v>3049900</v>
      </c>
      <c r="L23" s="144">
        <v>286985915</v>
      </c>
    </row>
    <row r="24" spans="1:12" ht="12.6" customHeight="1">
      <c r="A24" s="103"/>
      <c r="B24" s="17" t="s">
        <v>67</v>
      </c>
      <c r="C24" s="188">
        <v>0</v>
      </c>
      <c r="D24" s="188">
        <v>0</v>
      </c>
      <c r="E24" s="188">
        <v>0</v>
      </c>
      <c r="F24" s="188">
        <v>0</v>
      </c>
      <c r="G24" s="188">
        <v>0</v>
      </c>
      <c r="H24" s="184">
        <v>99461</v>
      </c>
      <c r="I24" s="184">
        <v>99461</v>
      </c>
      <c r="J24" s="185">
        <v>-2201068</v>
      </c>
      <c r="K24" s="184">
        <v>11714</v>
      </c>
      <c r="L24" s="186">
        <v>-2089893</v>
      </c>
    </row>
    <row r="25" spans="1:12" ht="12.6" customHeight="1">
      <c r="A25" s="103"/>
      <c r="B25" s="17" t="s">
        <v>205</v>
      </c>
      <c r="C25" s="184"/>
      <c r="D25" s="184"/>
      <c r="E25" s="184"/>
      <c r="F25" s="184"/>
      <c r="G25" s="184"/>
      <c r="H25" s="184"/>
      <c r="I25" s="184"/>
      <c r="J25" s="185"/>
      <c r="K25" s="185"/>
      <c r="L25" s="187"/>
    </row>
    <row r="26" spans="1:12" ht="12.6" customHeight="1">
      <c r="A26" s="103"/>
      <c r="B26" s="17" t="s">
        <v>236</v>
      </c>
      <c r="C26" s="184">
        <v>2000000</v>
      </c>
      <c r="D26" s="184">
        <v>4900000</v>
      </c>
      <c r="E26" s="188">
        <v>0</v>
      </c>
      <c r="F26" s="188">
        <v>0</v>
      </c>
      <c r="G26" s="188">
        <v>0</v>
      </c>
      <c r="H26" s="188">
        <v>0</v>
      </c>
      <c r="I26" s="184">
        <v>6900000</v>
      </c>
      <c r="J26" s="188">
        <v>0</v>
      </c>
      <c r="K26" s="188">
        <v>0</v>
      </c>
      <c r="L26" s="187">
        <v>6900000</v>
      </c>
    </row>
    <row r="27" spans="1:12" ht="12.6" customHeight="1">
      <c r="A27" s="103"/>
      <c r="B27" s="17" t="s">
        <v>237</v>
      </c>
      <c r="C27" s="188">
        <v>0</v>
      </c>
      <c r="D27" s="188">
        <v>0</v>
      </c>
      <c r="E27" s="188">
        <v>0</v>
      </c>
      <c r="F27" s="188">
        <v>0</v>
      </c>
      <c r="G27" s="188">
        <v>0</v>
      </c>
      <c r="H27" s="188">
        <v>0</v>
      </c>
      <c r="I27" s="188">
        <v>0</v>
      </c>
      <c r="J27" s="188">
        <v>0</v>
      </c>
      <c r="K27" s="195">
        <v>-95284</v>
      </c>
      <c r="L27" s="196">
        <v>-95284</v>
      </c>
    </row>
    <row r="28" spans="1:12" ht="12.6" customHeight="1">
      <c r="A28" s="103"/>
      <c r="B28" s="17" t="s">
        <v>206</v>
      </c>
      <c r="C28" s="184"/>
      <c r="D28" s="184"/>
      <c r="E28" s="184"/>
      <c r="F28" s="184"/>
      <c r="G28" s="184"/>
      <c r="H28" s="184"/>
      <c r="I28" s="188"/>
      <c r="J28" s="188"/>
      <c r="K28" s="185"/>
      <c r="L28" s="187"/>
    </row>
    <row r="29" spans="1:12" ht="12.6" customHeight="1">
      <c r="A29" s="103"/>
      <c r="B29" s="17" t="s">
        <v>188</v>
      </c>
      <c r="C29" s="188">
        <v>0</v>
      </c>
      <c r="D29" s="184">
        <v>-611996</v>
      </c>
      <c r="E29" s="184">
        <v>3190749</v>
      </c>
      <c r="F29" s="184">
        <v>-2291979</v>
      </c>
      <c r="G29" s="184">
        <v>501640</v>
      </c>
      <c r="H29" s="184">
        <v>-788414</v>
      </c>
      <c r="I29" s="188">
        <v>0</v>
      </c>
      <c r="J29" s="188">
        <v>0</v>
      </c>
      <c r="K29" s="188">
        <v>0</v>
      </c>
      <c r="L29" s="191">
        <v>0</v>
      </c>
    </row>
    <row r="30" spans="1:12">
      <c r="A30" s="103"/>
      <c r="B30" s="17" t="s">
        <v>189</v>
      </c>
      <c r="C30" s="192">
        <v>0</v>
      </c>
      <c r="D30" s="192">
        <v>0</v>
      </c>
      <c r="E30" s="193">
        <v>182651</v>
      </c>
      <c r="F30" s="193">
        <v>-442</v>
      </c>
      <c r="G30" s="193">
        <v>-182651</v>
      </c>
      <c r="H30" s="192">
        <v>0</v>
      </c>
      <c r="I30" s="193">
        <v>-442</v>
      </c>
      <c r="J30" s="194">
        <v>-418598</v>
      </c>
      <c r="K30" s="194">
        <v>418598</v>
      </c>
      <c r="L30" s="196">
        <v>-442</v>
      </c>
    </row>
    <row r="31" spans="1:12" ht="12.6" customHeight="1" thickBot="1">
      <c r="A31" s="229"/>
      <c r="B31" s="133" t="s">
        <v>207</v>
      </c>
      <c r="C31" s="236">
        <f t="shared" ref="C31:L31" si="0">+SUM(C23:C30)</f>
        <v>199000000</v>
      </c>
      <c r="D31" s="236">
        <f t="shared" si="0"/>
        <v>7588004</v>
      </c>
      <c r="E31" s="236">
        <f t="shared" si="0"/>
        <v>42154587</v>
      </c>
      <c r="F31" s="236">
        <f t="shared" si="0"/>
        <v>7370732</v>
      </c>
      <c r="G31" s="236">
        <f t="shared" si="0"/>
        <v>13201722</v>
      </c>
      <c r="H31" s="236">
        <f t="shared" si="0"/>
        <v>99461</v>
      </c>
      <c r="I31" s="236">
        <f t="shared" si="0"/>
        <v>269414506</v>
      </c>
      <c r="J31" s="236">
        <f t="shared" si="0"/>
        <v>18900862</v>
      </c>
      <c r="K31" s="236">
        <f t="shared" si="0"/>
        <v>3384928</v>
      </c>
      <c r="L31" s="237">
        <f t="shared" si="0"/>
        <v>291700296</v>
      </c>
    </row>
    <row r="32" spans="1:12">
      <c r="B32" s="4"/>
      <c r="C32" s="4"/>
      <c r="D32" s="4"/>
      <c r="E32" s="4"/>
      <c r="F32" s="4"/>
      <c r="G32" s="4"/>
      <c r="H32" s="4"/>
      <c r="I32" s="4"/>
      <c r="J32" s="4"/>
      <c r="K32" s="4"/>
      <c r="L32" s="10"/>
    </row>
    <row r="33" spans="1:12" ht="29.45" customHeight="1">
      <c r="A33" s="260" t="s">
        <v>220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</row>
    <row r="34" spans="1:12" ht="13.9" customHeight="1">
      <c r="A34" s="205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</row>
    <row r="35" spans="1:12">
      <c r="D35" s="140"/>
      <c r="E35" s="140"/>
      <c r="F35" s="140"/>
      <c r="G35" s="140"/>
      <c r="H35" s="140"/>
      <c r="I35" s="140"/>
      <c r="J35" s="140"/>
      <c r="K35" s="140"/>
      <c r="L35" s="140"/>
    </row>
    <row r="36" spans="1:12">
      <c r="C36" s="181"/>
    </row>
    <row r="40" spans="1:12">
      <c r="C40" s="189"/>
      <c r="D40" s="189"/>
      <c r="E40" s="189"/>
      <c r="F40" s="189"/>
      <c r="G40" s="189"/>
      <c r="H40" s="189"/>
      <c r="I40" s="189"/>
      <c r="J40" s="189"/>
      <c r="K40" s="189"/>
      <c r="L40" s="189"/>
    </row>
    <row r="46" spans="1:12">
      <c r="J46" s="2">
        <v>0</v>
      </c>
    </row>
  </sheetData>
  <mergeCells count="5">
    <mergeCell ref="A5:L5"/>
    <mergeCell ref="A33:L33"/>
    <mergeCell ref="A1:L1"/>
    <mergeCell ref="A3:L3"/>
    <mergeCell ref="A4:L4"/>
  </mergeCells>
  <phoneticPr fontId="0" type="noConversion"/>
  <printOptions horizontalCentered="1"/>
  <pageMargins left="0" right="0" top="0.98425196850393704" bottom="0" header="0" footer="0.39370078740157483"/>
  <pageSetup paperSize="9" scale="93" firstPageNumber="4" orientation="landscape" useFirstPageNumber="1" r:id="rId1"/>
  <headerFooter alignWithMargins="0">
    <oddFooter>&amp;R&amp;"Arial,Negrita"&amp;9 4</oddFooter>
  </headerFooter>
  <ignoredErrors>
    <ignoredError sqref="C31:L3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6"/>
  <sheetViews>
    <sheetView topLeftCell="A10" zoomScaleNormal="100" zoomScaleSheetLayoutView="100" workbookViewId="0">
      <selection activeCell="C15" sqref="C15"/>
    </sheetView>
  </sheetViews>
  <sheetFormatPr baseColWidth="10" defaultColWidth="11.42578125" defaultRowHeight="12.75"/>
  <cols>
    <col min="1" max="1" width="0.85546875" style="1" customWidth="1"/>
    <col min="2" max="2" width="63.28515625" style="1" customWidth="1"/>
    <col min="3" max="3" width="12.7109375" style="56" customWidth="1"/>
    <col min="4" max="4" width="10.7109375" style="72" customWidth="1"/>
    <col min="5" max="5" width="10.7109375" style="1" customWidth="1"/>
    <col min="6" max="6" width="4.85546875" style="1" customWidth="1"/>
    <col min="7" max="7" width="11.28515625" style="1" customWidth="1"/>
    <col min="8" max="16384" width="11.42578125" style="1"/>
  </cols>
  <sheetData>
    <row r="1" spans="1:8" s="146" customFormat="1" ht="43.5" customHeight="1">
      <c r="A1" s="261" t="s">
        <v>195</v>
      </c>
      <c r="B1" s="261"/>
      <c r="C1" s="261"/>
      <c r="D1" s="261"/>
      <c r="E1" s="261"/>
      <c r="F1" s="208"/>
      <c r="G1" s="208"/>
      <c r="H1" s="209"/>
    </row>
    <row r="2" spans="1:8" s="30" customFormat="1" ht="15.75">
      <c r="C2" s="64"/>
      <c r="D2" s="76"/>
    </row>
    <row r="3" spans="1:8" s="30" customFormat="1" ht="15.75">
      <c r="A3" s="252" t="s">
        <v>217</v>
      </c>
      <c r="B3" s="252"/>
      <c r="C3" s="252"/>
      <c r="D3" s="252"/>
      <c r="E3" s="252"/>
    </row>
    <row r="4" spans="1:8" s="33" customFormat="1" ht="15">
      <c r="A4" s="251" t="s">
        <v>46</v>
      </c>
      <c r="B4" s="251"/>
      <c r="C4" s="251"/>
      <c r="D4" s="251"/>
      <c r="E4" s="251"/>
    </row>
    <row r="5" spans="1:8" ht="13.5" thickBot="1"/>
    <row r="6" spans="1:8" s="8" customFormat="1" ht="12.75" customHeight="1">
      <c r="A6" s="94"/>
      <c r="B6" s="141"/>
      <c r="C6" s="127" t="s">
        <v>4</v>
      </c>
      <c r="D6" s="73" t="s">
        <v>0</v>
      </c>
      <c r="E6" s="6" t="s">
        <v>0</v>
      </c>
    </row>
    <row r="7" spans="1:8" s="8" customFormat="1" ht="12.75" customHeight="1">
      <c r="A7" s="96"/>
      <c r="B7" s="131"/>
      <c r="C7" s="132" t="s">
        <v>5</v>
      </c>
      <c r="D7" s="47">
        <v>2013</v>
      </c>
      <c r="E7" s="50">
        <v>2012</v>
      </c>
    </row>
    <row r="8" spans="1:8" ht="12.75" customHeight="1">
      <c r="A8" s="97"/>
      <c r="B8" s="17"/>
      <c r="C8" s="65"/>
      <c r="D8" s="99"/>
      <c r="E8" s="120"/>
    </row>
    <row r="9" spans="1:8" s="8" customFormat="1" ht="12.75" customHeight="1">
      <c r="A9" s="103"/>
      <c r="B9" s="11" t="s">
        <v>69</v>
      </c>
      <c r="C9" s="65"/>
      <c r="D9" s="106">
        <f>+D10+D11+D22+D29</f>
        <v>-8212538</v>
      </c>
      <c r="E9" s="109">
        <v>7743583.8151333341</v>
      </c>
    </row>
    <row r="10" spans="1:8" ht="12.75" customHeight="1">
      <c r="A10" s="97"/>
      <c r="B10" s="11" t="s">
        <v>41</v>
      </c>
      <c r="C10" s="65"/>
      <c r="D10" s="107">
        <v>-1220727</v>
      </c>
      <c r="E10" s="90">
        <v>1303197</v>
      </c>
      <c r="G10" s="42"/>
    </row>
    <row r="11" spans="1:8" ht="12.75" customHeight="1">
      <c r="A11" s="97"/>
      <c r="B11" s="11" t="s">
        <v>151</v>
      </c>
      <c r="C11" s="65"/>
      <c r="D11" s="197">
        <f>+SUM(D12:D21)</f>
        <v>21307941</v>
      </c>
      <c r="E11" s="230">
        <v>14518459</v>
      </c>
    </row>
    <row r="12" spans="1:8" ht="12.75" customHeight="1">
      <c r="A12" s="97"/>
      <c r="B12" s="17" t="s">
        <v>31</v>
      </c>
      <c r="C12" s="65" t="s">
        <v>118</v>
      </c>
      <c r="D12" s="108">
        <v>20214919</v>
      </c>
      <c r="E12" s="85">
        <v>21209346</v>
      </c>
      <c r="F12" s="22"/>
      <c r="G12" s="22"/>
    </row>
    <row r="13" spans="1:8" ht="12.75" customHeight="1">
      <c r="A13" s="97"/>
      <c r="B13" s="17" t="s">
        <v>70</v>
      </c>
      <c r="C13" s="65" t="s">
        <v>118</v>
      </c>
      <c r="D13" s="108">
        <v>-1136596</v>
      </c>
      <c r="E13" s="85">
        <v>2015575</v>
      </c>
      <c r="F13" s="22"/>
      <c r="G13" s="22"/>
    </row>
    <row r="14" spans="1:8" ht="12.75" customHeight="1">
      <c r="A14" s="97"/>
      <c r="B14" s="17" t="s">
        <v>71</v>
      </c>
      <c r="C14" s="65" t="s">
        <v>238</v>
      </c>
      <c r="D14" s="108">
        <v>1231698</v>
      </c>
      <c r="E14" s="85">
        <v>754211</v>
      </c>
      <c r="G14" s="22"/>
    </row>
    <row r="15" spans="1:8" ht="12.75" customHeight="1">
      <c r="A15" s="97"/>
      <c r="B15" s="17" t="s">
        <v>152</v>
      </c>
      <c r="C15" s="65" t="s">
        <v>174</v>
      </c>
      <c r="D15" s="108">
        <v>-2221086</v>
      </c>
      <c r="E15" s="85">
        <v>-2477532</v>
      </c>
      <c r="G15" s="22"/>
    </row>
    <row r="16" spans="1:8" ht="12.75" customHeight="1">
      <c r="A16" s="97"/>
      <c r="B16" s="17" t="s">
        <v>72</v>
      </c>
      <c r="C16" s="65"/>
      <c r="D16" s="108">
        <v>815265</v>
      </c>
      <c r="E16" s="85">
        <v>267732</v>
      </c>
      <c r="G16" s="22"/>
    </row>
    <row r="17" spans="1:7" ht="12.75" customHeight="1">
      <c r="A17" s="97"/>
      <c r="B17" s="17" t="s">
        <v>33</v>
      </c>
      <c r="C17" s="65"/>
      <c r="D17" s="108">
        <v>-1887357</v>
      </c>
      <c r="E17" s="85">
        <v>-1270333</v>
      </c>
      <c r="G17" s="22"/>
    </row>
    <row r="18" spans="1:7" s="8" customFormat="1" ht="12.75" customHeight="1">
      <c r="A18" s="103"/>
      <c r="B18" s="17" t="s">
        <v>34</v>
      </c>
      <c r="C18" s="65" t="s">
        <v>183</v>
      </c>
      <c r="D18" s="108">
        <v>4773221</v>
      </c>
      <c r="E18" s="85">
        <v>5268248</v>
      </c>
      <c r="G18" s="71"/>
    </row>
    <row r="19" spans="1:7" s="8" customFormat="1" ht="12.75" customHeight="1">
      <c r="A19" s="103"/>
      <c r="B19" s="17" t="s">
        <v>35</v>
      </c>
      <c r="C19" s="65"/>
      <c r="D19" s="108">
        <v>16121</v>
      </c>
      <c r="E19" s="85">
        <v>26244</v>
      </c>
      <c r="G19" s="71"/>
    </row>
    <row r="20" spans="1:7" s="8" customFormat="1" ht="12.75" customHeight="1">
      <c r="A20" s="103"/>
      <c r="B20" s="17" t="s">
        <v>125</v>
      </c>
      <c r="C20" s="65"/>
      <c r="D20" s="108">
        <v>8905</v>
      </c>
      <c r="E20" s="85">
        <v>7494</v>
      </c>
      <c r="G20" s="71"/>
    </row>
    <row r="21" spans="1:7" ht="12.75" customHeight="1">
      <c r="A21" s="103"/>
      <c r="B21" s="17" t="s">
        <v>154</v>
      </c>
      <c r="C21" s="65"/>
      <c r="D21" s="88">
        <v>-507149</v>
      </c>
      <c r="E21" s="89">
        <v>-11282526</v>
      </c>
      <c r="G21" s="22"/>
    </row>
    <row r="22" spans="1:7" ht="12.75" customHeight="1">
      <c r="A22" s="97"/>
      <c r="B22" s="11" t="s">
        <v>73</v>
      </c>
      <c r="C22" s="65"/>
      <c r="D22" s="107">
        <f>+SUM(D23:D28)</f>
        <v>-25400351</v>
      </c>
      <c r="E22" s="90">
        <v>-3319768</v>
      </c>
      <c r="G22" s="22"/>
    </row>
    <row r="23" spans="1:7" ht="12.75" customHeight="1">
      <c r="A23" s="97"/>
      <c r="B23" s="17" t="s">
        <v>3</v>
      </c>
      <c r="C23" s="65"/>
      <c r="D23" s="108">
        <v>-440402</v>
      </c>
      <c r="E23" s="85">
        <v>345486</v>
      </c>
      <c r="G23" s="22"/>
    </row>
    <row r="24" spans="1:7" ht="12.75" customHeight="1">
      <c r="A24" s="97"/>
      <c r="B24" s="17" t="s">
        <v>74</v>
      </c>
      <c r="C24" s="65"/>
      <c r="D24" s="108">
        <v>-14021809</v>
      </c>
      <c r="E24" s="85">
        <v>12535790</v>
      </c>
      <c r="G24" s="22"/>
    </row>
    <row r="25" spans="1:7" ht="12.75" customHeight="1">
      <c r="A25" s="103"/>
      <c r="B25" s="17" t="s">
        <v>75</v>
      </c>
      <c r="C25" s="65"/>
      <c r="D25" s="108">
        <v>-5974606</v>
      </c>
      <c r="E25" s="85">
        <v>-2728558</v>
      </c>
      <c r="G25" s="22"/>
    </row>
    <row r="26" spans="1:7" s="8" customFormat="1" ht="12.75" customHeight="1">
      <c r="A26" s="103"/>
      <c r="B26" s="17" t="s">
        <v>76</v>
      </c>
      <c r="C26" s="65"/>
      <c r="D26" s="88">
        <v>-1500858</v>
      </c>
      <c r="E26" s="89">
        <v>-12058939</v>
      </c>
    </row>
    <row r="27" spans="1:7" s="8" customFormat="1" ht="12.75" customHeight="1">
      <c r="A27" s="103"/>
      <c r="B27" s="17" t="s">
        <v>155</v>
      </c>
      <c r="C27" s="65"/>
      <c r="D27" s="88">
        <v>-3415676</v>
      </c>
      <c r="E27" s="89">
        <v>532951</v>
      </c>
    </row>
    <row r="28" spans="1:7" ht="12.75" customHeight="1">
      <c r="A28" s="103"/>
      <c r="B28" s="17" t="s">
        <v>77</v>
      </c>
      <c r="C28" s="65"/>
      <c r="D28" s="88">
        <v>-47000</v>
      </c>
      <c r="E28" s="89">
        <v>-1946498</v>
      </c>
    </row>
    <row r="29" spans="1:7" ht="12.75" customHeight="1">
      <c r="A29" s="97"/>
      <c r="B29" s="11" t="s">
        <v>78</v>
      </c>
      <c r="C29" s="65"/>
      <c r="D29" s="107">
        <f>+SUM(D30:D33)</f>
        <v>-2899401</v>
      </c>
      <c r="E29" s="90">
        <v>-4758304.1848666659</v>
      </c>
    </row>
    <row r="30" spans="1:7" ht="12.75" customHeight="1">
      <c r="A30" s="97"/>
      <c r="B30" s="17" t="s">
        <v>79</v>
      </c>
      <c r="C30" s="65"/>
      <c r="D30" s="108">
        <v>-4829816</v>
      </c>
      <c r="E30" s="85">
        <v>-5172758.166666666</v>
      </c>
    </row>
    <row r="31" spans="1:7" ht="12.75" customHeight="1">
      <c r="A31" s="97"/>
      <c r="B31" s="17" t="s">
        <v>156</v>
      </c>
      <c r="C31" s="65"/>
      <c r="D31" s="108">
        <v>239943</v>
      </c>
      <c r="E31" s="85">
        <v>49140</v>
      </c>
    </row>
    <row r="32" spans="1:7" ht="12.75" customHeight="1">
      <c r="A32" s="97"/>
      <c r="B32" s="17" t="s">
        <v>80</v>
      </c>
      <c r="C32" s="65"/>
      <c r="D32" s="108">
        <v>1608692</v>
      </c>
      <c r="E32" s="85">
        <v>1275392.0000000002</v>
      </c>
    </row>
    <row r="33" spans="1:5" ht="12.75" customHeight="1">
      <c r="A33" s="97"/>
      <c r="B33" s="17" t="s">
        <v>84</v>
      </c>
      <c r="C33" s="65"/>
      <c r="D33" s="108">
        <v>81780</v>
      </c>
      <c r="E33" s="85">
        <v>-910078.01819999993</v>
      </c>
    </row>
    <row r="34" spans="1:5" ht="12.75" customHeight="1">
      <c r="A34" s="97"/>
      <c r="B34" s="17"/>
      <c r="C34" s="65"/>
      <c r="D34" s="108"/>
      <c r="E34" s="85"/>
    </row>
    <row r="35" spans="1:5" ht="12.75" customHeight="1">
      <c r="A35" s="97"/>
      <c r="B35" s="11" t="s">
        <v>81</v>
      </c>
      <c r="C35" s="65"/>
      <c r="D35" s="106">
        <f>+D36+D43</f>
        <v>-14506344</v>
      </c>
      <c r="E35" s="109">
        <v>-9322811.8200000003</v>
      </c>
    </row>
    <row r="36" spans="1:5" ht="12.75" customHeight="1">
      <c r="A36" s="97"/>
      <c r="B36" s="11" t="s">
        <v>82</v>
      </c>
      <c r="C36" s="65"/>
      <c r="D36" s="107">
        <f>+SUM(D37:D42)</f>
        <v>-15759402</v>
      </c>
      <c r="E36" s="90">
        <v>-25304811.82</v>
      </c>
    </row>
    <row r="37" spans="1:5" ht="12.75" customHeight="1">
      <c r="A37" s="97"/>
      <c r="B37" s="17" t="s">
        <v>157</v>
      </c>
      <c r="C37" s="65"/>
      <c r="D37" s="108">
        <v>-3322228</v>
      </c>
      <c r="E37" s="85">
        <v>-2730413</v>
      </c>
    </row>
    <row r="38" spans="1:5" ht="12.75" customHeight="1">
      <c r="A38" s="97"/>
      <c r="B38" s="17" t="s">
        <v>233</v>
      </c>
      <c r="C38" s="65"/>
      <c r="D38" s="108">
        <v>-1472209</v>
      </c>
      <c r="E38" s="248" t="s">
        <v>59</v>
      </c>
    </row>
    <row r="39" spans="1:5" ht="12.75" customHeight="1">
      <c r="A39" s="97"/>
      <c r="B39" s="17" t="s">
        <v>6</v>
      </c>
      <c r="C39" s="65"/>
      <c r="D39" s="108">
        <v>-1295249</v>
      </c>
      <c r="E39" s="85">
        <v>-1007200.85</v>
      </c>
    </row>
    <row r="40" spans="1:5" ht="12.75" customHeight="1">
      <c r="A40" s="97"/>
      <c r="B40" s="17" t="s">
        <v>7</v>
      </c>
      <c r="C40" s="65"/>
      <c r="D40" s="108">
        <v>-9042912</v>
      </c>
      <c r="E40" s="85">
        <v>-14684352.129999999</v>
      </c>
    </row>
    <row r="41" spans="1:5" ht="12.75" customHeight="1">
      <c r="A41" s="97"/>
      <c r="B41" s="17" t="s">
        <v>96</v>
      </c>
      <c r="C41" s="65"/>
      <c r="D41" s="108">
        <v>-52779</v>
      </c>
      <c r="E41" s="85">
        <v>-6604398.8399999999</v>
      </c>
    </row>
    <row r="42" spans="1:5" ht="12.75" customHeight="1">
      <c r="A42" s="97"/>
      <c r="B42" s="17" t="s">
        <v>10</v>
      </c>
      <c r="C42" s="65"/>
      <c r="D42" s="108">
        <v>-574025</v>
      </c>
      <c r="E42" s="85">
        <v>-278447</v>
      </c>
    </row>
    <row r="43" spans="1:5" ht="12.75" customHeight="1">
      <c r="A43" s="97"/>
      <c r="B43" s="11" t="s">
        <v>83</v>
      </c>
      <c r="C43" s="65"/>
      <c r="D43" s="107">
        <f>SUM(D44:D45)</f>
        <v>1253058</v>
      </c>
      <c r="E43" s="90">
        <v>15982000</v>
      </c>
    </row>
    <row r="44" spans="1:5" ht="12.75" customHeight="1">
      <c r="A44" s="97"/>
      <c r="B44" s="17" t="s">
        <v>157</v>
      </c>
      <c r="C44" s="65"/>
      <c r="D44" s="108">
        <v>902</v>
      </c>
      <c r="E44" s="85">
        <v>15982000</v>
      </c>
    </row>
    <row r="45" spans="1:5" ht="12.75" customHeight="1">
      <c r="A45" s="97"/>
      <c r="B45" s="17" t="s">
        <v>7</v>
      </c>
      <c r="C45" s="65"/>
      <c r="D45" s="108">
        <v>1252156</v>
      </c>
      <c r="E45" s="248" t="s">
        <v>59</v>
      </c>
    </row>
    <row r="46" spans="1:5" ht="12.75" customHeight="1">
      <c r="A46" s="97"/>
      <c r="B46" s="17"/>
      <c r="C46" s="65"/>
      <c r="D46" s="108"/>
      <c r="E46" s="85"/>
    </row>
    <row r="47" spans="1:5" ht="12.75" customHeight="1">
      <c r="A47" s="97"/>
      <c r="B47" s="11" t="s">
        <v>85</v>
      </c>
      <c r="C47" s="65"/>
      <c r="D47" s="106">
        <f>+D48+D51+D56</f>
        <v>13163525</v>
      </c>
      <c r="E47" s="109">
        <v>4927423</v>
      </c>
    </row>
    <row r="48" spans="1:5" ht="12.75" customHeight="1">
      <c r="A48" s="97"/>
      <c r="B48" s="11" t="s">
        <v>86</v>
      </c>
      <c r="C48" s="65"/>
      <c r="D48" s="107">
        <f>+D49+D50</f>
        <v>7160804</v>
      </c>
      <c r="E48" s="90">
        <v>10247000</v>
      </c>
    </row>
    <row r="49" spans="1:5" ht="12.75" customHeight="1">
      <c r="A49" s="97"/>
      <c r="B49" s="17" t="s">
        <v>87</v>
      </c>
      <c r="C49" s="65" t="s">
        <v>173</v>
      </c>
      <c r="D49" s="108">
        <v>6900000</v>
      </c>
      <c r="E49" s="85">
        <v>8300000</v>
      </c>
    </row>
    <row r="50" spans="1:5" ht="12.75" customHeight="1">
      <c r="A50" s="97"/>
      <c r="B50" s="17" t="s">
        <v>106</v>
      </c>
      <c r="C50" s="65"/>
      <c r="D50" s="108">
        <v>260804</v>
      </c>
      <c r="E50" s="85">
        <v>1947000</v>
      </c>
    </row>
    <row r="51" spans="1:5" ht="12.75" customHeight="1">
      <c r="A51" s="97"/>
      <c r="B51" s="11" t="s">
        <v>88</v>
      </c>
      <c r="C51" s="65"/>
      <c r="D51" s="107">
        <f>+D53+D55</f>
        <v>6098005</v>
      </c>
      <c r="E51" s="90">
        <v>-5165746</v>
      </c>
    </row>
    <row r="52" spans="1:5" ht="12.75" customHeight="1">
      <c r="A52" s="97"/>
      <c r="B52" s="17" t="s">
        <v>158</v>
      </c>
      <c r="C52" s="65"/>
      <c r="D52" s="108"/>
      <c r="E52" s="85"/>
    </row>
    <row r="53" spans="1:5" ht="12.75" customHeight="1">
      <c r="A53" s="97"/>
      <c r="B53" s="17" t="s">
        <v>159</v>
      </c>
      <c r="C53" s="65"/>
      <c r="D53" s="108">
        <v>30437000</v>
      </c>
      <c r="E53" s="85">
        <v>28700000</v>
      </c>
    </row>
    <row r="54" spans="1:5" ht="12.75" customHeight="1">
      <c r="A54" s="97"/>
      <c r="B54" s="17" t="s">
        <v>160</v>
      </c>
      <c r="C54" s="65"/>
      <c r="D54" s="108"/>
      <c r="E54" s="85"/>
    </row>
    <row r="55" spans="1:5" ht="12.75" customHeight="1">
      <c r="A55" s="97"/>
      <c r="B55" s="17" t="s">
        <v>159</v>
      </c>
      <c r="C55" s="65"/>
      <c r="D55" s="108">
        <v>-24338995</v>
      </c>
      <c r="E55" s="85">
        <v>-33865746</v>
      </c>
    </row>
    <row r="56" spans="1:5" ht="12.75" customHeight="1">
      <c r="A56" s="97"/>
      <c r="B56" s="11" t="s">
        <v>161</v>
      </c>
      <c r="C56" s="65"/>
      <c r="D56" s="107">
        <v>-95284</v>
      </c>
      <c r="E56" s="90">
        <v>-153831</v>
      </c>
    </row>
    <row r="57" spans="1:5" ht="12.75" customHeight="1">
      <c r="A57" s="97"/>
      <c r="B57" s="17"/>
      <c r="C57" s="65"/>
      <c r="D57" s="108"/>
      <c r="E57" s="85"/>
    </row>
    <row r="58" spans="1:5" s="39" customFormat="1" ht="12.75" customHeight="1">
      <c r="A58" s="147"/>
      <c r="B58" s="11" t="s">
        <v>89</v>
      </c>
      <c r="C58" s="65"/>
      <c r="D58" s="148"/>
      <c r="E58" s="231"/>
    </row>
    <row r="59" spans="1:5" s="39" customFormat="1" ht="12.75" customHeight="1">
      <c r="A59" s="147"/>
      <c r="B59" s="11" t="s">
        <v>90</v>
      </c>
      <c r="C59" s="65"/>
      <c r="D59" s="199">
        <f>+D47+D35+D9</f>
        <v>-9555357</v>
      </c>
      <c r="E59" s="82">
        <v>3348194.9951333338</v>
      </c>
    </row>
    <row r="60" spans="1:5" s="39" customFormat="1" ht="12.75" customHeight="1">
      <c r="A60" s="147"/>
      <c r="B60" s="17"/>
      <c r="C60" s="65"/>
      <c r="D60" s="149"/>
      <c r="E60" s="232"/>
    </row>
    <row r="61" spans="1:5" s="39" customFormat="1">
      <c r="A61" s="103"/>
      <c r="B61" s="17" t="s">
        <v>42</v>
      </c>
      <c r="C61" s="65" t="s">
        <v>50</v>
      </c>
      <c r="D61" s="198">
        <f>+'balance '!E43</f>
        <v>24816259</v>
      </c>
      <c r="E61" s="233">
        <v>21468064</v>
      </c>
    </row>
    <row r="62" spans="1:5" s="8" customFormat="1" ht="13.5" thickBot="1">
      <c r="A62" s="121"/>
      <c r="B62" s="52" t="s">
        <v>43</v>
      </c>
      <c r="C62" s="142" t="s">
        <v>50</v>
      </c>
      <c r="D62" s="198">
        <f>+'balance '!D43</f>
        <v>15260902</v>
      </c>
      <c r="E62" s="234">
        <v>24816259</v>
      </c>
    </row>
    <row r="63" spans="1:5">
      <c r="A63" s="36"/>
      <c r="B63" s="91"/>
      <c r="C63" s="129"/>
      <c r="D63" s="92"/>
      <c r="E63" s="92"/>
    </row>
    <row r="64" spans="1:5" s="33" customFormat="1" ht="28.15" customHeight="1">
      <c r="A64" s="260" t="s">
        <v>221</v>
      </c>
      <c r="B64" s="260"/>
      <c r="C64" s="260"/>
      <c r="D64" s="260"/>
      <c r="E64" s="260"/>
    </row>
    <row r="65" spans="1:5" ht="15.75" customHeight="1">
      <c r="B65" s="49"/>
      <c r="C65" s="145"/>
      <c r="D65" s="77"/>
      <c r="E65" s="40"/>
    </row>
    <row r="66" spans="1:5" ht="15.75">
      <c r="A66" s="40"/>
      <c r="B66" s="40"/>
      <c r="C66" s="64"/>
      <c r="D66" s="77"/>
      <c r="E66" s="40"/>
    </row>
  </sheetData>
  <mergeCells count="4">
    <mergeCell ref="A1:E1"/>
    <mergeCell ref="A3:E3"/>
    <mergeCell ref="A4:E4"/>
    <mergeCell ref="A64:E64"/>
  </mergeCells>
  <phoneticPr fontId="0" type="noConversion"/>
  <printOptions horizontalCentered="1"/>
  <pageMargins left="0" right="0" top="0.78740157480314965" bottom="0" header="0" footer="0.39370078740157483"/>
  <pageSetup paperSize="9" scale="91" firstPageNumber="5" orientation="portrait" useFirstPageNumber="1" r:id="rId1"/>
  <headerFooter alignWithMargins="0">
    <oddFooter>&amp;R&amp;"Arial,Negrita"&amp;9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DAEMSEngagementItemInfo xmlns="http://schemas.microsoft.com/DAEMSEngagementItemInfoXML">
  <EngagementID>6609</EngagementID>
  <LogicalEMSServerID>8046625255170022453</LogicalEMSServerID>
  <WorkingPaperID>1346281004700011157</WorkingPaperID>
</DAEMSEngagementItemInfo>
</file>

<file path=customXml/item2.xml>��< ? x m l   v e r s i o n = " 1 . 0 "   e n c o d i n g = " u t f - 1 6 " ? > < C T C o n v e r s i o n I n f o   x m l n s : x s i = " h t t p : / / w w w . w 3 . o r g / 2 0 0 1 / X M L S c h e m a - i n s t a n c e "   x m l n s : x s d = " h t t p : / / w w w . w 3 . o r g / 2 0 0 1 / X M L S c h e m a " >  
     < R e q u i r e s R e f r e s h > f a l s e < / R e q u i r e s R e f r e s h >  
 < / C T C o n v e r s i o n I n f o > 
</file>

<file path=customXml/item3.xml>��< ? x m l   v e r s i o n = " 1 . 0 "   e n c o d i n g = " u t f - 1 6 " ? > < P a r t M a p   x m l n s : x s i = " h t t p : / / w w w . w 3 . o r g / 2 0 0 1 / X M L S c h e m a - i n s t a n c e "   x m l n s : x s d = " h t t p : / / w w w . w 3 . o r g / 2 0 0 1 / X M L S c h e m a " >  
     < P a r t s >  
         < P a r t I t e m >  
             < P r o p e r t y N a m e > C o m m o n T o o l s N e e d R e f r e s h < / P r o p e r t y N a m e >  
             < V a l u e > { 9 E C B C 5 0 C - E E B 8 - 4 F B F - A 9 7 3 - F B B C F 3 F 3 3 E 8 A } < / V a l u e >  
         < / P a r t I t e m >  
     < / P a r t s >  
 < / P a r t M a p > 
</file>

<file path=customXml/itemProps1.xml><?xml version="1.0" encoding="utf-8"?>
<ds:datastoreItem xmlns:ds="http://schemas.openxmlformats.org/officeDocument/2006/customXml" ds:itemID="{B9473AFE-FEE7-4E5C-821F-08AD681F6ECB}">
  <ds:schemaRefs>
    <ds:schemaRef ds:uri="http://schemas.microsoft.com/DAEMSEngagementItemInfoXML"/>
  </ds:schemaRefs>
</ds:datastoreItem>
</file>

<file path=customXml/itemProps2.xml><?xml version="1.0" encoding="utf-8"?>
<ds:datastoreItem xmlns:ds="http://schemas.openxmlformats.org/officeDocument/2006/customXml" ds:itemID="{9ECBC50C-EEB8-4FBF-A973-FBBCF3F33E8A}">
  <ds:schemaRefs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3E487F08-7ACB-43AA-A0DF-A6EE5190EE99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 </vt:lpstr>
      <vt:lpstr>p&amp;l</vt:lpstr>
      <vt:lpstr>SORIE (2)</vt:lpstr>
      <vt:lpstr>Patrimonio</vt:lpstr>
      <vt:lpstr>FLUJOS_MEMORIA</vt:lpstr>
      <vt:lpstr>'balance '!Área_de_impresión</vt:lpstr>
      <vt:lpstr>FLUJOS_MEMORIA!Área_de_impresión</vt:lpstr>
      <vt:lpstr>Patrimonio!Área_de_impresión</vt:lpstr>
      <vt:lpstr>'SORIE (2)'!Área_de_impresión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Abalo, Sofia (ES - Madrid)</dc:creator>
  <cp:lastModifiedBy>jbasildo</cp:lastModifiedBy>
  <cp:lastPrinted>2014-03-27T20:02:50Z</cp:lastPrinted>
  <dcterms:created xsi:type="dcterms:W3CDTF">2008-04-02T06:33:37Z</dcterms:created>
  <dcterms:modified xsi:type="dcterms:W3CDTF">2014-09-03T11:10:04Z</dcterms:modified>
</cp:coreProperties>
</file>